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8_{088B117C-FF55-40B0-84A6-B8BA12538872}" xr6:coauthVersionLast="47" xr6:coauthVersionMax="47" xr10:uidLastSave="{00000000-0000-0000-0000-000000000000}"/>
  <bookViews>
    <workbookView xWindow="-120" yWindow="-120" windowWidth="29040" windowHeight="15720" activeTab="1"/>
  </bookViews>
  <sheets>
    <sheet name="Closed" sheetId="1" r:id="rId1"/>
    <sheet name="Pending + For Sale" sheetId="2" r:id="rId2"/>
  </sheets>
  <calcPr calcId="0"/>
</workbook>
</file>

<file path=xl/calcChain.xml><?xml version="1.0" encoding="utf-8"?>
<calcChain xmlns="http://schemas.openxmlformats.org/spreadsheetml/2006/main">
  <c r="B198" i="2" l="1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</calcChain>
</file>

<file path=xl/sharedStrings.xml><?xml version="1.0" encoding="utf-8"?>
<sst xmlns="http://schemas.openxmlformats.org/spreadsheetml/2006/main" count="803" uniqueCount="272">
  <si>
    <t>Prop Type</t>
  </si>
  <si>
    <t>Stat</t>
  </si>
  <si>
    <t>MLS #</t>
  </si>
  <si>
    <t>Address</t>
  </si>
  <si>
    <t>Sold Pr</t>
  </si>
  <si>
    <t>All Beds</t>
  </si>
  <si>
    <t>Baths</t>
  </si>
  <si>
    <t>ASF</t>
  </si>
  <si>
    <t>MT</t>
  </si>
  <si>
    <t>Closed Date</t>
  </si>
  <si>
    <t>VL</t>
  </si>
  <si>
    <t>CLSD</t>
  </si>
  <si>
    <t>4118 N Lowell Ave</t>
  </si>
  <si>
    <t>DE</t>
  </si>
  <si>
    <t>3857 N Kedvale Ave</t>
  </si>
  <si>
    <t>3655 N Tripp Ave</t>
  </si>
  <si>
    <t>AT</t>
  </si>
  <si>
    <t>3010 W Addison St  Unit 3W</t>
  </si>
  <si>
    <t>3232 W Belle Plaine Ave</t>
  </si>
  <si>
    <t>4025 N Mozart St  Unit 2</t>
  </si>
  <si>
    <t>3437 N Kenton Ave</t>
  </si>
  <si>
    <t>4027 N Avers Ave</t>
  </si>
  <si>
    <t>5+1 bsmt</t>
  </si>
  <si>
    <t>4744 N Kenneth Ave  Unit 2B</t>
  </si>
  <si>
    <t>MU</t>
  </si>
  <si>
    <t>3731 N Albany Ave</t>
  </si>
  <si>
    <t>4400 W Waveland Ave</t>
  </si>
  <si>
    <t>3+1 bsmt</t>
  </si>
  <si>
    <t>4530 N Kenneth Ave</t>
  </si>
  <si>
    <t>3550 W Belle Plaine Ave  Unit 1</t>
  </si>
  <si>
    <t>3110 W Belle Plaine Ave  Unit 1</t>
  </si>
  <si>
    <t>4129 N Mozart St  Unit 1</t>
  </si>
  <si>
    <t>3730 N Troy St</t>
  </si>
  <si>
    <t>4050 W Waveland Ave</t>
  </si>
  <si>
    <t>4300 N Mozart St</t>
  </si>
  <si>
    <t>4037 N Pulaski Rd  Unit 4A</t>
  </si>
  <si>
    <t>3222 W Berteau Ave  Unit 2</t>
  </si>
  <si>
    <t>4357 N Lowell Ave</t>
  </si>
  <si>
    <t>3337 W Cullom Ave</t>
  </si>
  <si>
    <t>4345 N Sacramento Ave  Unit 3B</t>
  </si>
  <si>
    <t>3910 N Richmond St</t>
  </si>
  <si>
    <t>3840 N Sawyer Ave</t>
  </si>
  <si>
    <t>4314 N Mozart St  Unit 1</t>
  </si>
  <si>
    <t>4302 N Lowell Ave</t>
  </si>
  <si>
    <t>4224 N Sacramento Ave  Unit 2</t>
  </si>
  <si>
    <t>3823 N Kenneth Ave</t>
  </si>
  <si>
    <t>3549 W Belle Plaine Ave  Unit 3</t>
  </si>
  <si>
    <t>3618 N Sacramento Ave</t>
  </si>
  <si>
    <t>3728 N Milwaukee Ave</t>
  </si>
  <si>
    <t>3901 N Richmond St</t>
  </si>
  <si>
    <t>3619 W Byron St  Unit 1</t>
  </si>
  <si>
    <t>3719 N Troy St</t>
  </si>
  <si>
    <t>4332 N Kostner Ave</t>
  </si>
  <si>
    <t>3739 N Pulaski Rd  Unit 3N</t>
  </si>
  <si>
    <t>3934 W Dakin St</t>
  </si>
  <si>
    <t>3501 N Kildare Ave</t>
  </si>
  <si>
    <t>4235 N Kedvale Ave  Unit 2B</t>
  </si>
  <si>
    <t>3649 N Keeler Ave</t>
  </si>
  <si>
    <t>3009 W Belle Plaine Ave  Unit 3</t>
  </si>
  <si>
    <t>3140 W Addison St</t>
  </si>
  <si>
    <t>4234 N Monticello Ave</t>
  </si>
  <si>
    <t>4117 N Whipple St</t>
  </si>
  <si>
    <t>4212 N Sacramento Ave</t>
  </si>
  <si>
    <t>4039 N Kilbourn Ave  Unit 2S</t>
  </si>
  <si>
    <t>3628 N Kimball Ave</t>
  </si>
  <si>
    <t>4335 N Francisco Ave  Unit 3N</t>
  </si>
  <si>
    <t>4103 N Kenneth Ave</t>
  </si>
  <si>
    <t>4419 W Waveland Ave</t>
  </si>
  <si>
    <t>4056 N Avers Ave</t>
  </si>
  <si>
    <t>3848 N Whipple St</t>
  </si>
  <si>
    <t>4139 N Mozart St  Unit 3</t>
  </si>
  <si>
    <t>List Price</t>
  </si>
  <si>
    <t>3556 W Belle Plaine Ave  Unit 3</t>
  </si>
  <si>
    <t>ACTV</t>
  </si>
  <si>
    <t>4241 N Kimball Ave  Unit G</t>
  </si>
  <si>
    <t>4044 N California Ave  Unit 203</t>
  </si>
  <si>
    <t>4044 N California Ave  Unit 303</t>
  </si>
  <si>
    <t>4104 N Mozart St  Unit GE</t>
  </si>
  <si>
    <t>0+1 bsmt</t>
  </si>
  <si>
    <t>4240 N Keystone Ave  Unit 3H</t>
  </si>
  <si>
    <t>4044 N California Ave  Unit 102</t>
  </si>
  <si>
    <t>3415 W Berteau Ave  Unit G</t>
  </si>
  <si>
    <t>4337 N Troy St  Unit 2W</t>
  </si>
  <si>
    <t>4337 N Kedvale Ave  Unit 1E</t>
  </si>
  <si>
    <t>4323 N Drake Ave  Unit 4E</t>
  </si>
  <si>
    <t>4452 N Kenneth Ave  Unit 2</t>
  </si>
  <si>
    <t>PEND</t>
  </si>
  <si>
    <t>4016 N Spaulding Ave  Unit 3</t>
  </si>
  <si>
    <t>4211 N Kedvale Ave  Unit 1H</t>
  </si>
  <si>
    <t>4147 N Kedvale Ave  Unit 2A</t>
  </si>
  <si>
    <t>4126 W Cullom Ave  Unit 1C</t>
  </si>
  <si>
    <t>3619 W Byron St  Unit 3B</t>
  </si>
  <si>
    <t>3754 N Bernard St  Unit 3A</t>
  </si>
  <si>
    <t>3651 N Kedvale Ave  Unit 2B</t>
  </si>
  <si>
    <t>4169 W Addison St</t>
  </si>
  <si>
    <t>3415 W Berteau Ave  Unit 2</t>
  </si>
  <si>
    <t>4343 N Sacramento Ave  Unit 2A</t>
  </si>
  <si>
    <t>3335 W Belle Plaine Ave  Unit 3B</t>
  </si>
  <si>
    <t>4031 N Mozart St  Unit 2</t>
  </si>
  <si>
    <t>3337 N Kilbourn Ave</t>
  </si>
  <si>
    <t>3754 N Bernard St  Unit 3C</t>
  </si>
  <si>
    <t>3754 N Bernard St  Unit 2C</t>
  </si>
  <si>
    <t>3806 N Troy St  Unit 3</t>
  </si>
  <si>
    <t>3652 W Belle Plaine Ave  Unit 304</t>
  </si>
  <si>
    <t>3121 W Belle Plaine Ave  Unit GW</t>
  </si>
  <si>
    <t>3834 N Richmond St  Unit 2S</t>
  </si>
  <si>
    <t>3325 N Kilbourn Ave</t>
  </si>
  <si>
    <t>3414 W Cullom Ave  Unit 1</t>
  </si>
  <si>
    <t>4659 N Knox Ave</t>
  </si>
  <si>
    <t>4106 N Kostner Ave</t>
  </si>
  <si>
    <t>3637 N Spaulding Ave  Unit 307</t>
  </si>
  <si>
    <t>4044 N Kedvale Ave  Unit 2B</t>
  </si>
  <si>
    <t>3244 N Kilbourn Ave  Unit 3</t>
  </si>
  <si>
    <t>3238 N Kilbourn Ave  Unit 5</t>
  </si>
  <si>
    <t>3543 N Kostner Ave</t>
  </si>
  <si>
    <t>3642 N Saint Louis Ave</t>
  </si>
  <si>
    <t>4+2 bsmt</t>
  </si>
  <si>
    <t>4452 W Dakin St  Unit E</t>
  </si>
  <si>
    <t>3324 W Warner Ave</t>
  </si>
  <si>
    <t>2934 W Belle Plaine Ave  Unit 1E</t>
  </si>
  <si>
    <t>3810 N Troy St</t>
  </si>
  <si>
    <t>4239 N Keystone Ave  Unit 3N</t>
  </si>
  <si>
    <t>3601 N Kimball Ave</t>
  </si>
  <si>
    <t>4119 N Pulaski Rd  Unit 4</t>
  </si>
  <si>
    <t>4012 N Mozart St  Unit 3</t>
  </si>
  <si>
    <t>4210 N California Ave  Unit 3N</t>
  </si>
  <si>
    <t>2954 W Irving Park Rd  Unit 3F</t>
  </si>
  <si>
    <t>3655 W Montrose Ave</t>
  </si>
  <si>
    <t>4308 N Saint Louis Ave</t>
  </si>
  <si>
    <t>3806 N Richmond St</t>
  </si>
  <si>
    <t>4029 N Richmond St</t>
  </si>
  <si>
    <t>4412 W Belmont Ave</t>
  </si>
  <si>
    <t>2936 W Irving Park Rd</t>
  </si>
  <si>
    <t>3717 N Kedzie Ave</t>
  </si>
  <si>
    <t>4327 N Drake Ave</t>
  </si>
  <si>
    <t>4529 N Lowell Ave</t>
  </si>
  <si>
    <t>4723 N Kenneth Ave</t>
  </si>
  <si>
    <t>4341 W Addison St</t>
  </si>
  <si>
    <t>4365 W Leland Ave</t>
  </si>
  <si>
    <t>4234 N Kolmar Ave  Unit B</t>
  </si>
  <si>
    <t>4313 N Sacramento Ave</t>
  </si>
  <si>
    <t>4638 N Kenton Ave</t>
  </si>
  <si>
    <t>4170 W Eddy St</t>
  </si>
  <si>
    <t>4167 W Addison St</t>
  </si>
  <si>
    <t>4236 W Henderson St</t>
  </si>
  <si>
    <t>4030 N Whipple St</t>
  </si>
  <si>
    <t>3349 W Cuyler Ave</t>
  </si>
  <si>
    <t>3623 N Drake Ave</t>
  </si>
  <si>
    <t>3332 W Irving Park Rd  Unit 2</t>
  </si>
  <si>
    <t>3728 N Drake Ave</t>
  </si>
  <si>
    <t>4106 W Eddy St</t>
  </si>
  <si>
    <t>4041 N Bernard St</t>
  </si>
  <si>
    <t>4319 N Richmond St  Unit 1S</t>
  </si>
  <si>
    <t>4111 N Ridgeway Ave</t>
  </si>
  <si>
    <t>4307 W Cullom Ave</t>
  </si>
  <si>
    <t>3723 N Sacramento Ave</t>
  </si>
  <si>
    <t>4018 N Whipple St North</t>
  </si>
  <si>
    <t>3705 N Troy St</t>
  </si>
  <si>
    <t>4214 N Central Park Ave</t>
  </si>
  <si>
    <t>4100 W Newport Ave</t>
  </si>
  <si>
    <t>3332 W Irving Park Rd  Unit 3</t>
  </si>
  <si>
    <t>3555 N Milwaukee Ave</t>
  </si>
  <si>
    <t>3728 N Saint Louis Ave</t>
  </si>
  <si>
    <t>3332 W Irving Park Rd  Unit 4</t>
  </si>
  <si>
    <t>3916 N Elston Ave</t>
  </si>
  <si>
    <t>4137 N Bernard St</t>
  </si>
  <si>
    <t>3729 N Troy St</t>
  </si>
  <si>
    <t>3716 N Mozart St</t>
  </si>
  <si>
    <t>3941 N Christiana Ave</t>
  </si>
  <si>
    <t>3737 N Sacramento Ave</t>
  </si>
  <si>
    <t>3630 N Albany Ave</t>
  </si>
  <si>
    <t>4109 N Kimball Ave</t>
  </si>
  <si>
    <t>3914 N Whipple St</t>
  </si>
  <si>
    <t>3620 N California Ave</t>
  </si>
  <si>
    <t>4530 N Kildare Ave</t>
  </si>
  <si>
    <t>4345 N Kildare Ave</t>
  </si>
  <si>
    <t>4451 N Tripp Ave</t>
  </si>
  <si>
    <t>4415 W Waveland Ave</t>
  </si>
  <si>
    <t>4129 N Saint Louis Ave</t>
  </si>
  <si>
    <t>4227 N Lawndale Ave</t>
  </si>
  <si>
    <t>3712 N Lowell Ave</t>
  </si>
  <si>
    <t>4452 W Leland Ave</t>
  </si>
  <si>
    <t>4203 N Kildare Ave</t>
  </si>
  <si>
    <t>4253 N Sawyer Ave</t>
  </si>
  <si>
    <t>3334 W Pensacola Ave</t>
  </si>
  <si>
    <t>4330 N Lawndale Ave</t>
  </si>
  <si>
    <t>3389 N Milwaukee Ave</t>
  </si>
  <si>
    <t>4316 N Lawndale Ave</t>
  </si>
  <si>
    <t>4453 N Kildare Ave</t>
  </si>
  <si>
    <t>4347 N Troy St</t>
  </si>
  <si>
    <t>3823 N Kildare Ave</t>
  </si>
  <si>
    <t>4230 N Francisco Ave</t>
  </si>
  <si>
    <t>4352 N Tripp Ave</t>
  </si>
  <si>
    <t>4356 N Kostner Ave</t>
  </si>
  <si>
    <t>4+1 bsmt</t>
  </si>
  <si>
    <t>4150 W Cullom Ave</t>
  </si>
  <si>
    <t>4158 W Cullom Ave</t>
  </si>
  <si>
    <t>4122 N Harding Ave</t>
  </si>
  <si>
    <t>3119 W Irving Park Rd</t>
  </si>
  <si>
    <t>4458 N Tripp Ave</t>
  </si>
  <si>
    <t>4015 N Drake Ave</t>
  </si>
  <si>
    <t>3445 N Kolmar Ave</t>
  </si>
  <si>
    <t>4315 N Drake Ave</t>
  </si>
  <si>
    <t>3312 W Belle Plaine Ave  Unit 3</t>
  </si>
  <si>
    <t>4316 N Kildare Ave</t>
  </si>
  <si>
    <t>4218 N Sacramento Ave</t>
  </si>
  <si>
    <t>4024 N Drake Ave</t>
  </si>
  <si>
    <t>4311 N Saint Louis Ave</t>
  </si>
  <si>
    <t>3+2 bsmt</t>
  </si>
  <si>
    <t>3242 W Warner Ave</t>
  </si>
  <si>
    <t>3735 N Kildare Ave</t>
  </si>
  <si>
    <t>3812 N Kildare Ave</t>
  </si>
  <si>
    <t>4205 N Drake Ave</t>
  </si>
  <si>
    <t>3720 N Kostner Ave</t>
  </si>
  <si>
    <t>3708 N Mozart St</t>
  </si>
  <si>
    <t>3730 N Albany Ave</t>
  </si>
  <si>
    <t>3618 N Richmond St</t>
  </si>
  <si>
    <t>3919 N Tripp Ave</t>
  </si>
  <si>
    <t>4229-4249 N Pulaski Rd</t>
  </si>
  <si>
    <t>4301 W Montrose Ave West</t>
  </si>
  <si>
    <t>3606 N Keeler Ave</t>
  </si>
  <si>
    <t>3652 N Milwaukee Ave</t>
  </si>
  <si>
    <t>3332 W Irving Park Rd</t>
  </si>
  <si>
    <t>4054 W Warwick Ave</t>
  </si>
  <si>
    <t>4101 W Montrose Ave</t>
  </si>
  <si>
    <t>RN</t>
  </si>
  <si>
    <t>4416 N Kostner Ave  Unit 2E</t>
  </si>
  <si>
    <t>2935 W Grace St  Unit 1W</t>
  </si>
  <si>
    <t>4254 W Belmont Ave</t>
  </si>
  <si>
    <t>4214 W Belmont Ave  Unit 5</t>
  </si>
  <si>
    <t>3210 N Keeler Ave</t>
  </si>
  <si>
    <t>4707 N Keating Ave  Unit 2</t>
  </si>
  <si>
    <t>4300 W Montrose Ave  Unit 200</t>
  </si>
  <si>
    <t>3601 W Cullom Ave  Unit 2E</t>
  </si>
  <si>
    <t>4017 N Elston Ave  Unit 0</t>
  </si>
  <si>
    <t>3904 N Kimball Ave  Unit 2</t>
  </si>
  <si>
    <t>3844 N Central Park Ave  Unit 2</t>
  </si>
  <si>
    <t>4135 N Kedvale Ave  Unit 202</t>
  </si>
  <si>
    <t>4018 N Albany Ave  Unit GA</t>
  </si>
  <si>
    <t>4317 N Tripp Ave</t>
  </si>
  <si>
    <t>2949 W Cullom Ave  Unit 1W</t>
  </si>
  <si>
    <t>4257 N Sacramento Ave  Unit 2W</t>
  </si>
  <si>
    <t>3941 N Keeler Ave  Unit 305</t>
  </si>
  <si>
    <t>3941 N Keeler Ave  Unit 104</t>
  </si>
  <si>
    <t>3941 N Keeler Ave  Unit 307</t>
  </si>
  <si>
    <t>3941 N Keeler Ave  Unit 406</t>
  </si>
  <si>
    <t>3941 N Keeler Ave  Unit 105</t>
  </si>
  <si>
    <t>3941 N Keeler Ave  Unit 306</t>
  </si>
  <si>
    <t>3941 N Keeler Ave  Unit 301</t>
  </si>
  <si>
    <t>3941 N Keeler Ave  Unit 103</t>
  </si>
  <si>
    <t>3941 N Keeler Ave  Unit 302</t>
  </si>
  <si>
    <t>3957 W Irving Park Rd  Unit 314</t>
  </si>
  <si>
    <t>3549 W Berteau Ave  Unit G</t>
  </si>
  <si>
    <t>3301 N Keystone Ave  Unit 1</t>
  </si>
  <si>
    <t>4349 N Spaulding Ave  Unit 2</t>
  </si>
  <si>
    <t>3705 W Byron St  Unit 1</t>
  </si>
  <si>
    <t>3422 W Cullom Ave  Unit 3</t>
  </si>
  <si>
    <t>4022 N Drake Ave  Unit 3</t>
  </si>
  <si>
    <t>4416 W Wilson Ave  Unit 1</t>
  </si>
  <si>
    <t>3912 N Monticello Ave  Unit 2</t>
  </si>
  <si>
    <t>4165 N Elston Ave  Unit G</t>
  </si>
  <si>
    <t>4165 N Elston Ave  Unit 1R</t>
  </si>
  <si>
    <t>3555 N Milwaukee Ave  Unit 03</t>
  </si>
  <si>
    <t>4120 W Addison St  Unit A2</t>
  </si>
  <si>
    <t>3705 N Kedzie Ave  Unit 404</t>
  </si>
  <si>
    <t>3733 N Milwaukee Ave  Unit 104</t>
  </si>
  <si>
    <t>3036 W Cullom Ave  Unit 1</t>
  </si>
  <si>
    <t>4205 N Keystone Ave  Unit 2E</t>
  </si>
  <si>
    <t>3726 N Christiana Ave  Unit 2</t>
  </si>
  <si>
    <t>4207 N Sawyer Ave  Unit G</t>
  </si>
  <si>
    <t>3926 N Spaulding Ave  Unit 2</t>
  </si>
  <si>
    <t>4203 N Keystone Ave  Unit 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</si>
</sst>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/>
  </sheetViews>
  <sheetFormatPr defaultRowHeight="15" x14ac:dyDescent="0.25"/>
  <cols>
    <col min="10" max="10" width="55.42578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 t="str">
        <f>"11396953"</f>
        <v>11396953</v>
      </c>
      <c r="D2" t="s">
        <v>12</v>
      </c>
      <c r="E2">
        <v>275000</v>
      </c>
      <c r="G2">
        <v>0</v>
      </c>
      <c r="I2">
        <v>9</v>
      </c>
      <c r="J2" s="1">
        <v>44756</v>
      </c>
    </row>
    <row r="3" spans="1:10" x14ac:dyDescent="0.25">
      <c r="A3" t="s">
        <v>13</v>
      </c>
      <c r="B3" t="s">
        <v>11</v>
      </c>
      <c r="C3" t="str">
        <f>"11410674"</f>
        <v>11410674</v>
      </c>
      <c r="D3" t="s">
        <v>14</v>
      </c>
      <c r="E3">
        <v>765000</v>
      </c>
      <c r="F3">
        <v>4</v>
      </c>
      <c r="G3">
        <v>2.1</v>
      </c>
      <c r="H3">
        <v>0</v>
      </c>
      <c r="I3">
        <v>33</v>
      </c>
      <c r="J3" s="1">
        <v>44743</v>
      </c>
    </row>
    <row r="4" spans="1:10" x14ac:dyDescent="0.25">
      <c r="A4" t="s">
        <v>13</v>
      </c>
      <c r="B4" t="s">
        <v>11</v>
      </c>
      <c r="C4" t="str">
        <f>"11399483"</f>
        <v>11399483</v>
      </c>
      <c r="D4" t="s">
        <v>15</v>
      </c>
      <c r="E4">
        <v>655000</v>
      </c>
      <c r="F4">
        <v>5</v>
      </c>
      <c r="G4">
        <v>3</v>
      </c>
      <c r="H4">
        <v>0</v>
      </c>
      <c r="I4">
        <v>5</v>
      </c>
      <c r="J4" s="1">
        <v>44750</v>
      </c>
    </row>
    <row r="5" spans="1:10" x14ac:dyDescent="0.25">
      <c r="A5" t="s">
        <v>16</v>
      </c>
      <c r="B5" t="s">
        <v>11</v>
      </c>
      <c r="C5" t="str">
        <f>"11405285"</f>
        <v>11405285</v>
      </c>
      <c r="D5" t="s">
        <v>17</v>
      </c>
      <c r="E5">
        <v>225500</v>
      </c>
      <c r="F5">
        <v>2</v>
      </c>
      <c r="G5">
        <v>1</v>
      </c>
      <c r="H5">
        <v>850</v>
      </c>
      <c r="I5">
        <v>29</v>
      </c>
      <c r="J5" s="1">
        <v>44764</v>
      </c>
    </row>
    <row r="6" spans="1:10" x14ac:dyDescent="0.25">
      <c r="A6" t="s">
        <v>13</v>
      </c>
      <c r="B6" t="s">
        <v>11</v>
      </c>
      <c r="C6" t="str">
        <f>"11394815"</f>
        <v>11394815</v>
      </c>
      <c r="D6" t="s">
        <v>18</v>
      </c>
      <c r="E6">
        <v>731500</v>
      </c>
      <c r="F6">
        <v>4</v>
      </c>
      <c r="G6">
        <v>3</v>
      </c>
      <c r="H6">
        <v>0</v>
      </c>
      <c r="I6">
        <v>4</v>
      </c>
      <c r="J6" s="1">
        <v>44749</v>
      </c>
    </row>
    <row r="7" spans="1:10" x14ac:dyDescent="0.25">
      <c r="A7" t="s">
        <v>16</v>
      </c>
      <c r="B7" t="s">
        <v>11</v>
      </c>
      <c r="C7" t="str">
        <f>"11410878"</f>
        <v>11410878</v>
      </c>
      <c r="D7" t="s">
        <v>19</v>
      </c>
      <c r="E7">
        <v>178000</v>
      </c>
      <c r="F7">
        <v>1</v>
      </c>
      <c r="G7">
        <v>1</v>
      </c>
      <c r="H7">
        <v>1000</v>
      </c>
      <c r="I7">
        <v>10</v>
      </c>
      <c r="J7" s="1">
        <v>44757</v>
      </c>
    </row>
    <row r="8" spans="1:10" x14ac:dyDescent="0.25">
      <c r="A8" t="s">
        <v>13</v>
      </c>
      <c r="B8" t="s">
        <v>11</v>
      </c>
      <c r="C8" t="str">
        <f>"11408982"</f>
        <v>11408982</v>
      </c>
      <c r="D8" t="s">
        <v>20</v>
      </c>
      <c r="E8">
        <v>375000</v>
      </c>
      <c r="F8">
        <v>3</v>
      </c>
      <c r="G8">
        <v>1</v>
      </c>
      <c r="H8">
        <v>1000</v>
      </c>
      <c r="I8">
        <v>14</v>
      </c>
      <c r="J8" s="1">
        <v>44747</v>
      </c>
    </row>
    <row r="9" spans="1:10" x14ac:dyDescent="0.25">
      <c r="A9" t="s">
        <v>13</v>
      </c>
      <c r="B9" t="s">
        <v>11</v>
      </c>
      <c r="C9" t="str">
        <f>"11399536"</f>
        <v>11399536</v>
      </c>
      <c r="D9" t="s">
        <v>21</v>
      </c>
      <c r="E9">
        <v>799000</v>
      </c>
      <c r="F9" t="s">
        <v>22</v>
      </c>
      <c r="G9">
        <v>4</v>
      </c>
      <c r="H9">
        <v>5000</v>
      </c>
      <c r="I9">
        <v>8</v>
      </c>
      <c r="J9" s="1">
        <v>44756</v>
      </c>
    </row>
    <row r="10" spans="1:10" x14ac:dyDescent="0.25">
      <c r="A10" t="s">
        <v>16</v>
      </c>
      <c r="B10" t="s">
        <v>11</v>
      </c>
      <c r="C10" t="str">
        <f>"11391508"</f>
        <v>11391508</v>
      </c>
      <c r="D10" t="s">
        <v>23</v>
      </c>
      <c r="E10">
        <v>140000</v>
      </c>
      <c r="F10">
        <v>2</v>
      </c>
      <c r="G10">
        <v>1</v>
      </c>
      <c r="H10">
        <v>1056</v>
      </c>
      <c r="I10">
        <v>36</v>
      </c>
      <c r="J10" s="1">
        <v>44767</v>
      </c>
    </row>
    <row r="11" spans="1:10" x14ac:dyDescent="0.25">
      <c r="A11" t="s">
        <v>24</v>
      </c>
      <c r="B11" t="s">
        <v>11</v>
      </c>
      <c r="C11" t="str">
        <f>"11408190"</f>
        <v>11408190</v>
      </c>
      <c r="D11" t="s">
        <v>25</v>
      </c>
      <c r="E11">
        <v>599900</v>
      </c>
      <c r="F11">
        <v>6</v>
      </c>
      <c r="G11">
        <v>0</v>
      </c>
      <c r="I11">
        <v>75</v>
      </c>
      <c r="J11" s="1">
        <v>44755</v>
      </c>
    </row>
    <row r="12" spans="1:10" x14ac:dyDescent="0.25">
      <c r="A12" t="s">
        <v>13</v>
      </c>
      <c r="B12" t="s">
        <v>11</v>
      </c>
      <c r="C12" t="str">
        <f>"11400261"</f>
        <v>11400261</v>
      </c>
      <c r="D12" t="s">
        <v>26</v>
      </c>
      <c r="E12">
        <v>640000</v>
      </c>
      <c r="F12" t="s">
        <v>27</v>
      </c>
      <c r="G12">
        <v>3.1</v>
      </c>
      <c r="H12">
        <v>2000</v>
      </c>
      <c r="I12">
        <v>6</v>
      </c>
      <c r="J12" s="1">
        <v>44754</v>
      </c>
    </row>
    <row r="13" spans="1:10" x14ac:dyDescent="0.25">
      <c r="A13" t="s">
        <v>24</v>
      </c>
      <c r="B13" t="s">
        <v>11</v>
      </c>
      <c r="C13" t="str">
        <f>"11426804"</f>
        <v>11426804</v>
      </c>
      <c r="D13" t="s">
        <v>28</v>
      </c>
      <c r="E13">
        <v>315000</v>
      </c>
      <c r="F13">
        <v>2</v>
      </c>
      <c r="G13">
        <v>3</v>
      </c>
      <c r="I13">
        <v>1</v>
      </c>
      <c r="J13" s="1">
        <v>44749</v>
      </c>
    </row>
    <row r="14" spans="1:10" x14ac:dyDescent="0.25">
      <c r="A14" t="s">
        <v>16</v>
      </c>
      <c r="B14" t="s">
        <v>11</v>
      </c>
      <c r="C14" t="str">
        <f>"11242220"</f>
        <v>11242220</v>
      </c>
      <c r="D14" t="s">
        <v>29</v>
      </c>
      <c r="E14">
        <v>139260</v>
      </c>
      <c r="F14">
        <v>2</v>
      </c>
      <c r="G14">
        <v>1</v>
      </c>
      <c r="H14">
        <v>1000</v>
      </c>
      <c r="I14">
        <v>230</v>
      </c>
      <c r="J14" s="1">
        <v>44748</v>
      </c>
    </row>
    <row r="15" spans="1:10" x14ac:dyDescent="0.25">
      <c r="A15" t="s">
        <v>16</v>
      </c>
      <c r="B15" t="s">
        <v>11</v>
      </c>
      <c r="C15" t="str">
        <f>"11415145"</f>
        <v>11415145</v>
      </c>
      <c r="D15" t="s">
        <v>30</v>
      </c>
      <c r="E15">
        <v>163000</v>
      </c>
      <c r="F15">
        <v>2</v>
      </c>
      <c r="G15">
        <v>1</v>
      </c>
      <c r="H15">
        <v>0</v>
      </c>
      <c r="I15">
        <v>20</v>
      </c>
      <c r="J15" s="1">
        <v>44753</v>
      </c>
    </row>
    <row r="16" spans="1:10" x14ac:dyDescent="0.25">
      <c r="A16" t="s">
        <v>16</v>
      </c>
      <c r="B16" t="s">
        <v>11</v>
      </c>
      <c r="C16" t="str">
        <f>"11391354"</f>
        <v>11391354</v>
      </c>
      <c r="D16" t="s">
        <v>31</v>
      </c>
      <c r="E16">
        <v>425000</v>
      </c>
      <c r="F16">
        <v>3</v>
      </c>
      <c r="G16">
        <v>3</v>
      </c>
      <c r="H16">
        <v>0</v>
      </c>
      <c r="I16">
        <v>33</v>
      </c>
      <c r="J16" s="1">
        <v>44747</v>
      </c>
    </row>
    <row r="17" spans="1:10" x14ac:dyDescent="0.25">
      <c r="A17" t="s">
        <v>24</v>
      </c>
      <c r="B17" t="s">
        <v>11</v>
      </c>
      <c r="C17" t="str">
        <f>"11348205"</f>
        <v>11348205</v>
      </c>
      <c r="D17" t="s">
        <v>32</v>
      </c>
      <c r="E17">
        <v>555000</v>
      </c>
      <c r="F17">
        <v>4</v>
      </c>
      <c r="G17">
        <v>3.1</v>
      </c>
      <c r="I17">
        <v>79</v>
      </c>
      <c r="J17" s="1">
        <v>44757</v>
      </c>
    </row>
    <row r="18" spans="1:10" x14ac:dyDescent="0.25">
      <c r="A18" t="s">
        <v>13</v>
      </c>
      <c r="B18" t="s">
        <v>11</v>
      </c>
      <c r="C18" t="str">
        <f>"11407077"</f>
        <v>11407077</v>
      </c>
      <c r="D18" t="s">
        <v>33</v>
      </c>
      <c r="E18">
        <v>675000</v>
      </c>
      <c r="F18">
        <v>3</v>
      </c>
      <c r="G18">
        <v>1.1000000000000001</v>
      </c>
      <c r="H18">
        <v>0</v>
      </c>
      <c r="I18">
        <v>7</v>
      </c>
      <c r="J18" s="1">
        <v>44757</v>
      </c>
    </row>
    <row r="19" spans="1:10" x14ac:dyDescent="0.25">
      <c r="A19" t="s">
        <v>24</v>
      </c>
      <c r="B19" t="s">
        <v>11</v>
      </c>
      <c r="C19" t="str">
        <f>"11387159"</f>
        <v>11387159</v>
      </c>
      <c r="D19" t="s">
        <v>34</v>
      </c>
      <c r="E19">
        <v>602000</v>
      </c>
      <c r="F19">
        <v>5</v>
      </c>
      <c r="G19">
        <v>0</v>
      </c>
      <c r="I19">
        <v>42</v>
      </c>
      <c r="J19" s="1">
        <v>44761</v>
      </c>
    </row>
    <row r="20" spans="1:10" x14ac:dyDescent="0.25">
      <c r="A20" t="s">
        <v>16</v>
      </c>
      <c r="B20" t="s">
        <v>11</v>
      </c>
      <c r="C20" t="str">
        <f>"11390062"</f>
        <v>11390062</v>
      </c>
      <c r="D20" t="s">
        <v>35</v>
      </c>
      <c r="E20">
        <v>672500</v>
      </c>
      <c r="F20">
        <v>4</v>
      </c>
      <c r="G20">
        <v>3.1</v>
      </c>
      <c r="H20">
        <v>3650</v>
      </c>
      <c r="I20">
        <v>108</v>
      </c>
      <c r="J20" s="1">
        <v>44748</v>
      </c>
    </row>
    <row r="21" spans="1:10" x14ac:dyDescent="0.25">
      <c r="A21" t="s">
        <v>16</v>
      </c>
      <c r="B21" t="s">
        <v>11</v>
      </c>
      <c r="C21" t="str">
        <f>"11372099"</f>
        <v>11372099</v>
      </c>
      <c r="D21" t="s">
        <v>36</v>
      </c>
      <c r="E21">
        <v>197000</v>
      </c>
      <c r="F21">
        <v>2</v>
      </c>
      <c r="G21">
        <v>1</v>
      </c>
      <c r="H21">
        <v>900</v>
      </c>
      <c r="I21">
        <v>71</v>
      </c>
      <c r="J21" s="1">
        <v>44760</v>
      </c>
    </row>
    <row r="22" spans="1:10" x14ac:dyDescent="0.25">
      <c r="A22" t="s">
        <v>13</v>
      </c>
      <c r="B22" t="s">
        <v>11</v>
      </c>
      <c r="C22" t="str">
        <f>"11386725"</f>
        <v>11386725</v>
      </c>
      <c r="D22" t="s">
        <v>37</v>
      </c>
      <c r="E22">
        <v>370000</v>
      </c>
      <c r="F22">
        <v>4</v>
      </c>
      <c r="G22">
        <v>2</v>
      </c>
      <c r="H22">
        <v>2000</v>
      </c>
      <c r="I22">
        <v>18</v>
      </c>
      <c r="J22" s="1">
        <v>44767</v>
      </c>
    </row>
    <row r="23" spans="1:10" x14ac:dyDescent="0.25">
      <c r="A23" t="s">
        <v>24</v>
      </c>
      <c r="B23" t="s">
        <v>11</v>
      </c>
      <c r="C23" t="str">
        <f>"11389118"</f>
        <v>11389118</v>
      </c>
      <c r="D23" t="s">
        <v>38</v>
      </c>
      <c r="E23">
        <v>525000</v>
      </c>
      <c r="F23">
        <v>5</v>
      </c>
      <c r="G23">
        <v>0</v>
      </c>
      <c r="I23">
        <v>13</v>
      </c>
      <c r="J23" s="1">
        <v>44747</v>
      </c>
    </row>
    <row r="24" spans="1:10" x14ac:dyDescent="0.25">
      <c r="A24" t="s">
        <v>16</v>
      </c>
      <c r="B24" t="s">
        <v>11</v>
      </c>
      <c r="C24" t="str">
        <f>"11380450"</f>
        <v>11380450</v>
      </c>
      <c r="D24" t="s">
        <v>39</v>
      </c>
      <c r="E24">
        <v>215000</v>
      </c>
      <c r="F24">
        <v>2</v>
      </c>
      <c r="G24">
        <v>1</v>
      </c>
      <c r="H24">
        <v>0</v>
      </c>
      <c r="I24">
        <v>46</v>
      </c>
      <c r="J24" s="1">
        <v>44749</v>
      </c>
    </row>
    <row r="25" spans="1:10" x14ac:dyDescent="0.25">
      <c r="A25" t="s">
        <v>13</v>
      </c>
      <c r="B25" t="s">
        <v>11</v>
      </c>
      <c r="C25" t="str">
        <f>"11375753"</f>
        <v>11375753</v>
      </c>
      <c r="D25" t="s">
        <v>40</v>
      </c>
      <c r="E25">
        <v>1125000</v>
      </c>
      <c r="F25" t="s">
        <v>27</v>
      </c>
      <c r="G25">
        <v>3.1</v>
      </c>
      <c r="H25">
        <v>3600</v>
      </c>
      <c r="I25">
        <v>7</v>
      </c>
      <c r="J25" s="1">
        <v>44743</v>
      </c>
    </row>
    <row r="26" spans="1:10" x14ac:dyDescent="0.25">
      <c r="A26" t="s">
        <v>24</v>
      </c>
      <c r="B26" t="s">
        <v>11</v>
      </c>
      <c r="C26" t="str">
        <f>"11389363"</f>
        <v>11389363</v>
      </c>
      <c r="D26" t="s">
        <v>41</v>
      </c>
      <c r="E26">
        <v>496000</v>
      </c>
      <c r="F26">
        <v>5</v>
      </c>
      <c r="G26">
        <v>3</v>
      </c>
      <c r="I26">
        <v>9</v>
      </c>
      <c r="J26" s="1">
        <v>44761</v>
      </c>
    </row>
    <row r="27" spans="1:10" x14ac:dyDescent="0.25">
      <c r="A27" t="s">
        <v>16</v>
      </c>
      <c r="B27" t="s">
        <v>11</v>
      </c>
      <c r="C27" t="str">
        <f>"11429436"</f>
        <v>11429436</v>
      </c>
      <c r="D27" t="s">
        <v>42</v>
      </c>
      <c r="E27">
        <v>399900</v>
      </c>
      <c r="F27">
        <v>3</v>
      </c>
      <c r="G27">
        <v>2</v>
      </c>
      <c r="H27">
        <v>1800</v>
      </c>
      <c r="I27">
        <v>6</v>
      </c>
      <c r="J27" s="1">
        <v>44757</v>
      </c>
    </row>
    <row r="28" spans="1:10" x14ac:dyDescent="0.25">
      <c r="A28" t="s">
        <v>13</v>
      </c>
      <c r="B28" t="s">
        <v>11</v>
      </c>
      <c r="C28" t="str">
        <f>"11419024"</f>
        <v>11419024</v>
      </c>
      <c r="D28" t="s">
        <v>43</v>
      </c>
      <c r="E28">
        <v>752000</v>
      </c>
      <c r="F28">
        <v>4</v>
      </c>
      <c r="G28">
        <v>2.1</v>
      </c>
      <c r="H28">
        <v>0</v>
      </c>
      <c r="I28">
        <v>7</v>
      </c>
      <c r="J28" s="1">
        <v>44757</v>
      </c>
    </row>
    <row r="29" spans="1:10" x14ac:dyDescent="0.25">
      <c r="A29" t="s">
        <v>16</v>
      </c>
      <c r="B29" t="s">
        <v>11</v>
      </c>
      <c r="C29" t="str">
        <f>"11416890"</f>
        <v>11416890</v>
      </c>
      <c r="D29" t="s">
        <v>44</v>
      </c>
      <c r="E29">
        <v>372500</v>
      </c>
      <c r="F29">
        <v>2</v>
      </c>
      <c r="G29">
        <v>2</v>
      </c>
      <c r="H29">
        <v>1500</v>
      </c>
      <c r="I29">
        <v>8</v>
      </c>
      <c r="J29" s="1">
        <v>44767</v>
      </c>
    </row>
    <row r="30" spans="1:10" x14ac:dyDescent="0.25">
      <c r="A30" t="s">
        <v>24</v>
      </c>
      <c r="B30" t="s">
        <v>11</v>
      </c>
      <c r="C30" t="str">
        <f>"11437396"</f>
        <v>11437396</v>
      </c>
      <c r="D30" t="s">
        <v>45</v>
      </c>
      <c r="E30">
        <v>570000</v>
      </c>
      <c r="F30">
        <v>8</v>
      </c>
      <c r="G30">
        <v>3.2</v>
      </c>
      <c r="I30">
        <v>9</v>
      </c>
      <c r="J30" s="1">
        <v>44770</v>
      </c>
    </row>
    <row r="31" spans="1:10" x14ac:dyDescent="0.25">
      <c r="A31" t="s">
        <v>16</v>
      </c>
      <c r="B31" t="s">
        <v>11</v>
      </c>
      <c r="C31" t="str">
        <f>"11424405"</f>
        <v>11424405</v>
      </c>
      <c r="D31" t="s">
        <v>46</v>
      </c>
      <c r="E31">
        <v>154400</v>
      </c>
      <c r="F31">
        <v>2</v>
      </c>
      <c r="G31">
        <v>1</v>
      </c>
      <c r="H31">
        <v>960</v>
      </c>
      <c r="I31">
        <v>14</v>
      </c>
      <c r="J31" s="1">
        <v>44750</v>
      </c>
    </row>
    <row r="32" spans="1:10" x14ac:dyDescent="0.25">
      <c r="A32" t="s">
        <v>24</v>
      </c>
      <c r="B32" t="s">
        <v>11</v>
      </c>
      <c r="C32" t="str">
        <f>"11414426"</f>
        <v>11414426</v>
      </c>
      <c r="D32" t="s">
        <v>47</v>
      </c>
      <c r="E32">
        <v>460000</v>
      </c>
      <c r="F32">
        <v>4</v>
      </c>
      <c r="G32">
        <v>3</v>
      </c>
      <c r="I32">
        <v>21</v>
      </c>
      <c r="J32" s="1">
        <v>44767</v>
      </c>
    </row>
    <row r="33" spans="1:10" x14ac:dyDescent="0.25">
      <c r="A33" t="s">
        <v>13</v>
      </c>
      <c r="B33" t="s">
        <v>11</v>
      </c>
      <c r="C33" t="str">
        <f>"11425102"</f>
        <v>11425102</v>
      </c>
      <c r="D33" t="s">
        <v>48</v>
      </c>
      <c r="E33">
        <v>675000</v>
      </c>
      <c r="F33" t="s">
        <v>27</v>
      </c>
      <c r="G33">
        <v>3.1</v>
      </c>
      <c r="H33">
        <v>2300</v>
      </c>
      <c r="I33">
        <v>4</v>
      </c>
      <c r="J33" s="1">
        <v>44762</v>
      </c>
    </row>
    <row r="34" spans="1:10" x14ac:dyDescent="0.25">
      <c r="A34" t="s">
        <v>13</v>
      </c>
      <c r="B34" t="s">
        <v>11</v>
      </c>
      <c r="C34" t="str">
        <f>"11421828"</f>
        <v>11421828</v>
      </c>
      <c r="D34" t="s">
        <v>49</v>
      </c>
      <c r="E34">
        <v>390000</v>
      </c>
      <c r="F34">
        <v>4</v>
      </c>
      <c r="G34">
        <v>2.1</v>
      </c>
      <c r="H34">
        <v>0</v>
      </c>
      <c r="I34">
        <v>14</v>
      </c>
      <c r="J34" s="1">
        <v>44769</v>
      </c>
    </row>
    <row r="35" spans="1:10" x14ac:dyDescent="0.25">
      <c r="A35" t="s">
        <v>16</v>
      </c>
      <c r="B35" t="s">
        <v>11</v>
      </c>
      <c r="C35" t="str">
        <f>"11431953"</f>
        <v>11431953</v>
      </c>
      <c r="D35" t="s">
        <v>50</v>
      </c>
      <c r="E35">
        <v>232000</v>
      </c>
      <c r="F35">
        <v>2</v>
      </c>
      <c r="G35">
        <v>1</v>
      </c>
      <c r="H35">
        <v>800</v>
      </c>
      <c r="I35">
        <v>5</v>
      </c>
      <c r="J35" s="1">
        <v>44764</v>
      </c>
    </row>
    <row r="36" spans="1:10" x14ac:dyDescent="0.25">
      <c r="A36" t="s">
        <v>13</v>
      </c>
      <c r="B36" t="s">
        <v>11</v>
      </c>
      <c r="C36" t="str">
        <f>"11432647"</f>
        <v>11432647</v>
      </c>
      <c r="D36" t="s">
        <v>51</v>
      </c>
      <c r="E36">
        <v>590000</v>
      </c>
      <c r="F36">
        <v>5</v>
      </c>
      <c r="G36">
        <v>3</v>
      </c>
      <c r="H36">
        <v>0</v>
      </c>
      <c r="I36">
        <v>24</v>
      </c>
      <c r="J36" s="1">
        <v>44764</v>
      </c>
    </row>
    <row r="37" spans="1:10" x14ac:dyDescent="0.25">
      <c r="A37" t="s">
        <v>13</v>
      </c>
      <c r="B37" t="s">
        <v>11</v>
      </c>
      <c r="C37" t="str">
        <f>"11419449"</f>
        <v>11419449</v>
      </c>
      <c r="D37" t="s">
        <v>52</v>
      </c>
      <c r="E37">
        <v>745000</v>
      </c>
      <c r="F37">
        <v>4</v>
      </c>
      <c r="G37">
        <v>3</v>
      </c>
      <c r="H37">
        <v>3060</v>
      </c>
      <c r="I37">
        <v>22</v>
      </c>
      <c r="J37" s="1">
        <v>44761</v>
      </c>
    </row>
    <row r="38" spans="1:10" x14ac:dyDescent="0.25">
      <c r="A38" t="s">
        <v>16</v>
      </c>
      <c r="B38" t="s">
        <v>11</v>
      </c>
      <c r="C38" t="str">
        <f>"11420114"</f>
        <v>11420114</v>
      </c>
      <c r="D38" t="s">
        <v>53</v>
      </c>
      <c r="E38">
        <v>270000</v>
      </c>
      <c r="F38">
        <v>2</v>
      </c>
      <c r="G38">
        <v>1</v>
      </c>
      <c r="H38">
        <v>1100</v>
      </c>
      <c r="I38">
        <v>11</v>
      </c>
      <c r="J38" s="1">
        <v>44755</v>
      </c>
    </row>
    <row r="39" spans="1:10" x14ac:dyDescent="0.25">
      <c r="A39" t="s">
        <v>13</v>
      </c>
      <c r="B39" t="s">
        <v>11</v>
      </c>
      <c r="C39" t="str">
        <f>"11418339"</f>
        <v>11418339</v>
      </c>
      <c r="D39" t="s">
        <v>54</v>
      </c>
      <c r="E39">
        <v>691009</v>
      </c>
      <c r="F39">
        <v>4</v>
      </c>
      <c r="G39">
        <v>2.1</v>
      </c>
      <c r="H39">
        <v>2260</v>
      </c>
      <c r="I39">
        <v>18</v>
      </c>
      <c r="J39" s="1">
        <v>44754</v>
      </c>
    </row>
    <row r="40" spans="1:10" x14ac:dyDescent="0.25">
      <c r="A40" t="s">
        <v>13</v>
      </c>
      <c r="B40" t="s">
        <v>11</v>
      </c>
      <c r="C40" t="str">
        <f>"11417628"</f>
        <v>11417628</v>
      </c>
      <c r="D40" t="s">
        <v>55</v>
      </c>
      <c r="E40">
        <v>386500</v>
      </c>
      <c r="F40">
        <v>4</v>
      </c>
      <c r="G40">
        <v>2</v>
      </c>
      <c r="H40">
        <v>1300</v>
      </c>
      <c r="I40">
        <v>4</v>
      </c>
      <c r="J40" s="1">
        <v>44757</v>
      </c>
    </row>
    <row r="41" spans="1:10" x14ac:dyDescent="0.25">
      <c r="A41" t="s">
        <v>16</v>
      </c>
      <c r="B41" t="s">
        <v>11</v>
      </c>
      <c r="C41" t="str">
        <f>"11429809"</f>
        <v>11429809</v>
      </c>
      <c r="D41" t="s">
        <v>56</v>
      </c>
      <c r="E41">
        <v>131443</v>
      </c>
      <c r="F41">
        <v>1</v>
      </c>
      <c r="G41">
        <v>1</v>
      </c>
      <c r="H41">
        <v>0</v>
      </c>
      <c r="I41">
        <v>13</v>
      </c>
      <c r="J41" s="1">
        <v>44769</v>
      </c>
    </row>
    <row r="42" spans="1:10" x14ac:dyDescent="0.25">
      <c r="A42" t="s">
        <v>13</v>
      </c>
      <c r="B42" t="s">
        <v>11</v>
      </c>
      <c r="C42" t="str">
        <f>"11419231"</f>
        <v>11419231</v>
      </c>
      <c r="D42" t="s">
        <v>57</v>
      </c>
      <c r="E42">
        <v>650000</v>
      </c>
      <c r="F42">
        <v>5</v>
      </c>
      <c r="G42">
        <v>3</v>
      </c>
      <c r="H42">
        <v>3500</v>
      </c>
      <c r="I42">
        <v>12</v>
      </c>
      <c r="J42" s="1">
        <v>44753</v>
      </c>
    </row>
    <row r="43" spans="1:10" x14ac:dyDescent="0.25">
      <c r="A43" t="s">
        <v>16</v>
      </c>
      <c r="B43" t="s">
        <v>11</v>
      </c>
      <c r="C43" t="str">
        <f>"11419344"</f>
        <v>11419344</v>
      </c>
      <c r="D43" t="s">
        <v>58</v>
      </c>
      <c r="E43">
        <v>294000</v>
      </c>
      <c r="F43">
        <v>2</v>
      </c>
      <c r="G43">
        <v>2</v>
      </c>
      <c r="H43">
        <v>0</v>
      </c>
      <c r="I43">
        <v>6</v>
      </c>
      <c r="J43" s="1">
        <v>44755</v>
      </c>
    </row>
    <row r="44" spans="1:10" x14ac:dyDescent="0.25">
      <c r="A44" t="s">
        <v>24</v>
      </c>
      <c r="B44" t="s">
        <v>11</v>
      </c>
      <c r="C44" t="str">
        <f>"11423437"</f>
        <v>11423437</v>
      </c>
      <c r="D44" t="s">
        <v>59</v>
      </c>
      <c r="E44">
        <v>490000</v>
      </c>
      <c r="F44">
        <v>4</v>
      </c>
      <c r="G44">
        <v>0</v>
      </c>
      <c r="I44">
        <v>12</v>
      </c>
      <c r="J44" s="1">
        <v>44761</v>
      </c>
    </row>
    <row r="45" spans="1:10" x14ac:dyDescent="0.25">
      <c r="A45" t="s">
        <v>13</v>
      </c>
      <c r="B45" t="s">
        <v>11</v>
      </c>
      <c r="C45" t="str">
        <f>"11430788"</f>
        <v>11430788</v>
      </c>
      <c r="D45" t="s">
        <v>60</v>
      </c>
      <c r="E45">
        <v>599000</v>
      </c>
      <c r="F45">
        <v>4</v>
      </c>
      <c r="G45">
        <v>3</v>
      </c>
      <c r="H45">
        <v>0</v>
      </c>
      <c r="I45">
        <v>5</v>
      </c>
      <c r="J45" s="1">
        <v>44757</v>
      </c>
    </row>
    <row r="46" spans="1:10" x14ac:dyDescent="0.25">
      <c r="A46" t="s">
        <v>13</v>
      </c>
      <c r="B46" t="s">
        <v>11</v>
      </c>
      <c r="C46" t="str">
        <f>"11448712"</f>
        <v>11448712</v>
      </c>
      <c r="D46" t="s">
        <v>61</v>
      </c>
      <c r="E46">
        <v>1050000</v>
      </c>
      <c r="F46" t="s">
        <v>27</v>
      </c>
      <c r="G46">
        <v>3.1</v>
      </c>
      <c r="H46">
        <v>3358</v>
      </c>
      <c r="I46">
        <v>1</v>
      </c>
      <c r="J46" s="1">
        <v>44750</v>
      </c>
    </row>
    <row r="47" spans="1:10" x14ac:dyDescent="0.25">
      <c r="A47" t="s">
        <v>13</v>
      </c>
      <c r="B47" t="s">
        <v>11</v>
      </c>
      <c r="C47" t="str">
        <f>"11433871"</f>
        <v>11433871</v>
      </c>
      <c r="D47" t="s">
        <v>62</v>
      </c>
      <c r="E47">
        <v>800000</v>
      </c>
      <c r="F47">
        <v>5</v>
      </c>
      <c r="G47">
        <v>3.1</v>
      </c>
      <c r="H47">
        <v>3426</v>
      </c>
      <c r="I47">
        <v>76</v>
      </c>
      <c r="J47" s="1">
        <v>44769</v>
      </c>
    </row>
    <row r="48" spans="1:10" x14ac:dyDescent="0.25">
      <c r="A48" t="s">
        <v>16</v>
      </c>
      <c r="B48" t="s">
        <v>11</v>
      </c>
      <c r="C48" t="str">
        <f>"11434928"</f>
        <v>11434928</v>
      </c>
      <c r="D48" t="s">
        <v>63</v>
      </c>
      <c r="E48">
        <v>332500</v>
      </c>
      <c r="F48">
        <v>2</v>
      </c>
      <c r="G48">
        <v>2</v>
      </c>
      <c r="H48">
        <v>1400</v>
      </c>
      <c r="I48">
        <v>7</v>
      </c>
      <c r="J48" s="1">
        <v>44755</v>
      </c>
    </row>
    <row r="49" spans="1:10" x14ac:dyDescent="0.25">
      <c r="A49" t="s">
        <v>13</v>
      </c>
      <c r="B49" t="s">
        <v>11</v>
      </c>
      <c r="C49" t="str">
        <f>"11448599"</f>
        <v>11448599</v>
      </c>
      <c r="D49" t="s">
        <v>64</v>
      </c>
      <c r="E49">
        <v>480000</v>
      </c>
      <c r="F49">
        <v>5</v>
      </c>
      <c r="G49">
        <v>3</v>
      </c>
      <c r="H49">
        <v>0</v>
      </c>
      <c r="I49">
        <v>19</v>
      </c>
      <c r="J49" s="1">
        <v>44767</v>
      </c>
    </row>
    <row r="50" spans="1:10" x14ac:dyDescent="0.25">
      <c r="A50" t="s">
        <v>16</v>
      </c>
      <c r="B50" t="s">
        <v>11</v>
      </c>
      <c r="C50" t="str">
        <f>"11435952"</f>
        <v>11435952</v>
      </c>
      <c r="D50" t="s">
        <v>65</v>
      </c>
      <c r="E50">
        <v>299000</v>
      </c>
      <c r="F50">
        <v>2</v>
      </c>
      <c r="G50">
        <v>2</v>
      </c>
      <c r="H50">
        <v>1350</v>
      </c>
      <c r="I50">
        <v>4</v>
      </c>
      <c r="J50" s="1">
        <v>44743</v>
      </c>
    </row>
    <row r="51" spans="1:10" x14ac:dyDescent="0.25">
      <c r="A51" t="s">
        <v>13</v>
      </c>
      <c r="B51" t="s">
        <v>11</v>
      </c>
      <c r="C51" t="str">
        <f>"11447820"</f>
        <v>11447820</v>
      </c>
      <c r="D51" t="s">
        <v>66</v>
      </c>
      <c r="E51">
        <v>385000</v>
      </c>
      <c r="F51">
        <v>4</v>
      </c>
      <c r="G51">
        <v>3</v>
      </c>
      <c r="H51">
        <v>0</v>
      </c>
      <c r="I51">
        <v>5</v>
      </c>
      <c r="J51" s="1">
        <v>44767</v>
      </c>
    </row>
    <row r="52" spans="1:10" x14ac:dyDescent="0.25">
      <c r="A52" t="s">
        <v>13</v>
      </c>
      <c r="B52" t="s">
        <v>11</v>
      </c>
      <c r="C52" t="str">
        <f>"11470084"</f>
        <v>11470084</v>
      </c>
      <c r="D52" t="s">
        <v>67</v>
      </c>
      <c r="E52">
        <v>715000</v>
      </c>
      <c r="F52">
        <v>5</v>
      </c>
      <c r="G52">
        <v>3.1</v>
      </c>
      <c r="H52">
        <v>0</v>
      </c>
      <c r="I52">
        <v>2</v>
      </c>
      <c r="J52" s="1">
        <v>44761</v>
      </c>
    </row>
    <row r="53" spans="1:10" x14ac:dyDescent="0.25">
      <c r="A53" t="s">
        <v>13</v>
      </c>
      <c r="B53" t="s">
        <v>11</v>
      </c>
      <c r="C53" t="str">
        <f>"11460404"</f>
        <v>11460404</v>
      </c>
      <c r="D53" t="s">
        <v>68</v>
      </c>
      <c r="E53">
        <v>720000</v>
      </c>
      <c r="F53">
        <v>4</v>
      </c>
      <c r="G53">
        <v>3</v>
      </c>
      <c r="H53">
        <v>4000</v>
      </c>
      <c r="I53">
        <v>1</v>
      </c>
      <c r="J53" s="1">
        <v>44757</v>
      </c>
    </row>
    <row r="54" spans="1:10" x14ac:dyDescent="0.25">
      <c r="A54" t="s">
        <v>24</v>
      </c>
      <c r="B54" t="s">
        <v>11</v>
      </c>
      <c r="C54" t="str">
        <f>"11368261"</f>
        <v>11368261</v>
      </c>
      <c r="D54" t="s">
        <v>69</v>
      </c>
      <c r="E54">
        <v>400000</v>
      </c>
      <c r="F54">
        <v>3</v>
      </c>
      <c r="G54">
        <v>0</v>
      </c>
      <c r="I54">
        <v>28</v>
      </c>
      <c r="J54" s="1">
        <v>44747</v>
      </c>
    </row>
    <row r="55" spans="1:10" x14ac:dyDescent="0.25">
      <c r="A55" t="s">
        <v>16</v>
      </c>
      <c r="B55" t="s">
        <v>11</v>
      </c>
      <c r="C55" t="str">
        <f>"11368789"</f>
        <v>11368789</v>
      </c>
      <c r="D55" t="s">
        <v>70</v>
      </c>
      <c r="E55">
        <v>345000</v>
      </c>
      <c r="F55">
        <v>2</v>
      </c>
      <c r="G55">
        <v>2</v>
      </c>
      <c r="H55">
        <v>1200</v>
      </c>
      <c r="I55">
        <v>56</v>
      </c>
      <c r="J55" s="1">
        <v>44761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abSelected="1" workbookViewId="0">
      <selection activeCell="L10" sqref="L10"/>
    </sheetView>
  </sheetViews>
  <sheetFormatPr defaultRowHeight="15" x14ac:dyDescent="0.25"/>
  <sheetData>
    <row r="1" spans="1:9" x14ac:dyDescent="0.25">
      <c r="A1" t="s">
        <v>0</v>
      </c>
      <c r="B1" t="s">
        <v>2</v>
      </c>
      <c r="C1" t="s">
        <v>3</v>
      </c>
      <c r="D1" t="s">
        <v>1</v>
      </c>
      <c r="E1" t="s">
        <v>71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16</v>
      </c>
      <c r="B2" t="str">
        <f>"11444589"</f>
        <v>11444589</v>
      </c>
      <c r="C2" t="s">
        <v>72</v>
      </c>
      <c r="D2" t="s">
        <v>73</v>
      </c>
      <c r="E2">
        <v>119900</v>
      </c>
      <c r="F2">
        <v>1</v>
      </c>
      <c r="G2">
        <v>1</v>
      </c>
      <c r="H2">
        <v>795</v>
      </c>
      <c r="I2">
        <v>41</v>
      </c>
    </row>
    <row r="3" spans="1:9" x14ac:dyDescent="0.25">
      <c r="A3" t="s">
        <v>16</v>
      </c>
      <c r="B3" t="str">
        <f>"11473573"</f>
        <v>11473573</v>
      </c>
      <c r="C3" t="s">
        <v>74</v>
      </c>
      <c r="D3" t="s">
        <v>73</v>
      </c>
      <c r="E3">
        <v>124900</v>
      </c>
      <c r="F3">
        <v>1</v>
      </c>
      <c r="G3">
        <v>1</v>
      </c>
      <c r="H3">
        <v>0</v>
      </c>
      <c r="I3">
        <v>1068</v>
      </c>
    </row>
    <row r="4" spans="1:9" x14ac:dyDescent="0.25">
      <c r="A4" t="s">
        <v>16</v>
      </c>
      <c r="B4" t="str">
        <f>"11402483"</f>
        <v>11402483</v>
      </c>
      <c r="C4" t="s">
        <v>75</v>
      </c>
      <c r="D4" t="s">
        <v>73</v>
      </c>
      <c r="E4">
        <v>124999</v>
      </c>
      <c r="F4">
        <v>1</v>
      </c>
      <c r="G4">
        <v>1</v>
      </c>
      <c r="H4">
        <v>650</v>
      </c>
      <c r="I4">
        <v>83</v>
      </c>
    </row>
    <row r="5" spans="1:9" x14ac:dyDescent="0.25">
      <c r="A5" t="s">
        <v>16</v>
      </c>
      <c r="B5" t="str">
        <f>"11417318"</f>
        <v>11417318</v>
      </c>
      <c r="C5" t="s">
        <v>76</v>
      </c>
      <c r="D5" t="s">
        <v>73</v>
      </c>
      <c r="E5">
        <v>135000</v>
      </c>
      <c r="F5">
        <v>1</v>
      </c>
      <c r="G5">
        <v>1</v>
      </c>
      <c r="H5">
        <v>650</v>
      </c>
      <c r="I5">
        <v>63</v>
      </c>
    </row>
    <row r="6" spans="1:9" x14ac:dyDescent="0.25">
      <c r="A6" t="s">
        <v>16</v>
      </c>
      <c r="B6" t="str">
        <f>"11358611"</f>
        <v>11358611</v>
      </c>
      <c r="C6" t="s">
        <v>77</v>
      </c>
      <c r="D6" t="s">
        <v>73</v>
      </c>
      <c r="E6">
        <v>139900</v>
      </c>
      <c r="F6" t="s">
        <v>78</v>
      </c>
      <c r="G6">
        <v>1</v>
      </c>
      <c r="H6">
        <v>900</v>
      </c>
      <c r="I6">
        <v>361</v>
      </c>
    </row>
    <row r="7" spans="1:9" x14ac:dyDescent="0.25">
      <c r="A7" t="s">
        <v>16</v>
      </c>
      <c r="B7" t="str">
        <f>"11463394"</f>
        <v>11463394</v>
      </c>
      <c r="C7" t="s">
        <v>79</v>
      </c>
      <c r="D7" t="s">
        <v>73</v>
      </c>
      <c r="E7">
        <v>140000</v>
      </c>
      <c r="F7">
        <v>1</v>
      </c>
      <c r="G7">
        <v>1</v>
      </c>
      <c r="H7">
        <v>867</v>
      </c>
      <c r="I7">
        <v>302</v>
      </c>
    </row>
    <row r="8" spans="1:9" x14ac:dyDescent="0.25">
      <c r="A8" t="s">
        <v>16</v>
      </c>
      <c r="B8" t="str">
        <f>"11317089"</f>
        <v>11317089</v>
      </c>
      <c r="C8" t="s">
        <v>80</v>
      </c>
      <c r="D8" t="s">
        <v>73</v>
      </c>
      <c r="E8">
        <v>144900</v>
      </c>
      <c r="F8">
        <v>1</v>
      </c>
      <c r="G8">
        <v>1</v>
      </c>
      <c r="H8">
        <v>650</v>
      </c>
      <c r="I8">
        <v>181</v>
      </c>
    </row>
    <row r="9" spans="1:9" x14ac:dyDescent="0.25">
      <c r="A9" t="s">
        <v>16</v>
      </c>
      <c r="B9" t="str">
        <f>"11469899"</f>
        <v>11469899</v>
      </c>
      <c r="C9" t="s">
        <v>81</v>
      </c>
      <c r="D9" t="s">
        <v>73</v>
      </c>
      <c r="E9">
        <v>145000</v>
      </c>
      <c r="F9">
        <v>1</v>
      </c>
      <c r="G9">
        <v>1</v>
      </c>
      <c r="H9">
        <v>750</v>
      </c>
      <c r="I9">
        <v>14</v>
      </c>
    </row>
    <row r="10" spans="1:9" x14ac:dyDescent="0.25">
      <c r="A10" t="s">
        <v>16</v>
      </c>
      <c r="B10" t="str">
        <f>"11470685"</f>
        <v>11470685</v>
      </c>
      <c r="C10" t="s">
        <v>82</v>
      </c>
      <c r="D10" t="s">
        <v>73</v>
      </c>
      <c r="E10">
        <v>150000</v>
      </c>
      <c r="F10">
        <v>2</v>
      </c>
      <c r="G10">
        <v>1</v>
      </c>
      <c r="H10">
        <v>0</v>
      </c>
      <c r="I10">
        <v>591</v>
      </c>
    </row>
    <row r="11" spans="1:9" x14ac:dyDescent="0.25">
      <c r="A11" t="s">
        <v>16</v>
      </c>
      <c r="B11" t="str">
        <f>"11447772"</f>
        <v>11447772</v>
      </c>
      <c r="C11" t="s">
        <v>83</v>
      </c>
      <c r="D11" t="s">
        <v>73</v>
      </c>
      <c r="E11">
        <v>159500</v>
      </c>
      <c r="F11">
        <v>2</v>
      </c>
      <c r="G11">
        <v>1.1000000000000001</v>
      </c>
      <c r="H11">
        <v>1000</v>
      </c>
      <c r="I11">
        <v>60</v>
      </c>
    </row>
    <row r="12" spans="1:9" x14ac:dyDescent="0.25">
      <c r="A12" t="s">
        <v>16</v>
      </c>
      <c r="B12" t="str">
        <f>"11392754"</f>
        <v>11392754</v>
      </c>
      <c r="C12" t="s">
        <v>84</v>
      </c>
      <c r="D12" t="s">
        <v>73</v>
      </c>
      <c r="E12">
        <v>169900</v>
      </c>
      <c r="F12">
        <v>2</v>
      </c>
      <c r="G12">
        <v>1</v>
      </c>
      <c r="H12">
        <v>900</v>
      </c>
      <c r="I12">
        <v>92</v>
      </c>
    </row>
    <row r="13" spans="1:9" x14ac:dyDescent="0.25">
      <c r="A13" t="s">
        <v>16</v>
      </c>
      <c r="B13" t="str">
        <f>"11440597"</f>
        <v>11440597</v>
      </c>
      <c r="C13" t="s">
        <v>85</v>
      </c>
      <c r="D13" t="s">
        <v>86</v>
      </c>
      <c r="E13">
        <v>169900</v>
      </c>
      <c r="F13">
        <v>2</v>
      </c>
      <c r="G13">
        <v>1</v>
      </c>
      <c r="H13">
        <v>0</v>
      </c>
      <c r="I13">
        <v>24</v>
      </c>
    </row>
    <row r="14" spans="1:9" x14ac:dyDescent="0.25">
      <c r="A14" t="s">
        <v>16</v>
      </c>
      <c r="B14" t="str">
        <f>"11451276"</f>
        <v>11451276</v>
      </c>
      <c r="C14" t="s">
        <v>87</v>
      </c>
      <c r="D14" t="s">
        <v>73</v>
      </c>
      <c r="E14">
        <v>170000</v>
      </c>
      <c r="F14">
        <v>1</v>
      </c>
      <c r="G14">
        <v>1</v>
      </c>
      <c r="H14">
        <v>805</v>
      </c>
      <c r="I14">
        <v>34</v>
      </c>
    </row>
    <row r="15" spans="1:9" x14ac:dyDescent="0.25">
      <c r="A15" t="s">
        <v>16</v>
      </c>
      <c r="B15" t="str">
        <f>"11337152"</f>
        <v>11337152</v>
      </c>
      <c r="C15" t="s">
        <v>88</v>
      </c>
      <c r="D15" t="s">
        <v>73</v>
      </c>
      <c r="E15">
        <v>174900</v>
      </c>
      <c r="F15">
        <v>1</v>
      </c>
      <c r="G15">
        <v>1</v>
      </c>
      <c r="H15">
        <v>800</v>
      </c>
      <c r="I15">
        <v>44</v>
      </c>
    </row>
    <row r="16" spans="1:9" x14ac:dyDescent="0.25">
      <c r="A16" t="s">
        <v>16</v>
      </c>
      <c r="B16" t="str">
        <f>"11472546"</f>
        <v>11472546</v>
      </c>
      <c r="C16" t="s">
        <v>89</v>
      </c>
      <c r="D16" t="s">
        <v>73</v>
      </c>
      <c r="E16">
        <v>179000</v>
      </c>
      <c r="F16">
        <v>2</v>
      </c>
      <c r="G16">
        <v>1</v>
      </c>
      <c r="H16">
        <v>1000</v>
      </c>
      <c r="I16">
        <v>13</v>
      </c>
    </row>
    <row r="17" spans="1:9" x14ac:dyDescent="0.25">
      <c r="A17" t="s">
        <v>16</v>
      </c>
      <c r="B17" t="str">
        <f>"11473964"</f>
        <v>11473964</v>
      </c>
      <c r="C17" t="s">
        <v>90</v>
      </c>
      <c r="D17" t="s">
        <v>73</v>
      </c>
      <c r="E17">
        <v>189000</v>
      </c>
      <c r="F17">
        <v>2</v>
      </c>
      <c r="G17">
        <v>1</v>
      </c>
      <c r="H17">
        <v>1180</v>
      </c>
      <c r="I17">
        <v>100</v>
      </c>
    </row>
    <row r="18" spans="1:9" x14ac:dyDescent="0.25">
      <c r="A18" t="s">
        <v>16</v>
      </c>
      <c r="B18" t="str">
        <f>"11451711"</f>
        <v>11451711</v>
      </c>
      <c r="C18" t="s">
        <v>91</v>
      </c>
      <c r="D18" t="s">
        <v>73</v>
      </c>
      <c r="E18">
        <v>199000</v>
      </c>
      <c r="F18">
        <v>1</v>
      </c>
      <c r="G18">
        <v>1</v>
      </c>
      <c r="H18">
        <v>800</v>
      </c>
      <c r="I18">
        <v>28</v>
      </c>
    </row>
    <row r="19" spans="1:9" x14ac:dyDescent="0.25">
      <c r="A19" t="s">
        <v>16</v>
      </c>
      <c r="B19" t="str">
        <f>"11205406"</f>
        <v>11205406</v>
      </c>
      <c r="C19" t="s">
        <v>92</v>
      </c>
      <c r="D19" t="s">
        <v>73</v>
      </c>
      <c r="E19">
        <v>199000</v>
      </c>
      <c r="F19">
        <v>1</v>
      </c>
      <c r="G19">
        <v>1</v>
      </c>
      <c r="H19">
        <v>0</v>
      </c>
      <c r="I19">
        <v>337</v>
      </c>
    </row>
    <row r="20" spans="1:9" x14ac:dyDescent="0.25">
      <c r="A20" t="s">
        <v>16</v>
      </c>
      <c r="B20" t="str">
        <f>"11433901"</f>
        <v>11433901</v>
      </c>
      <c r="C20" t="s">
        <v>93</v>
      </c>
      <c r="D20" t="s">
        <v>73</v>
      </c>
      <c r="E20">
        <v>199500</v>
      </c>
      <c r="F20">
        <v>2</v>
      </c>
      <c r="G20">
        <v>1</v>
      </c>
      <c r="H20">
        <v>850</v>
      </c>
      <c r="I20">
        <v>51</v>
      </c>
    </row>
    <row r="21" spans="1:9" x14ac:dyDescent="0.25">
      <c r="A21" t="s">
        <v>10</v>
      </c>
      <c r="B21" t="str">
        <f>"11310261"</f>
        <v>11310261</v>
      </c>
      <c r="C21" t="s">
        <v>94</v>
      </c>
      <c r="D21" t="s">
        <v>73</v>
      </c>
      <c r="E21">
        <v>218900</v>
      </c>
      <c r="G21">
        <v>0</v>
      </c>
      <c r="I21">
        <v>314</v>
      </c>
    </row>
    <row r="22" spans="1:9" x14ac:dyDescent="0.25">
      <c r="A22" t="s">
        <v>16</v>
      </c>
      <c r="B22" t="str">
        <f>"11441958"</f>
        <v>11441958</v>
      </c>
      <c r="C22" t="s">
        <v>95</v>
      </c>
      <c r="D22" t="s">
        <v>73</v>
      </c>
      <c r="E22">
        <v>219900</v>
      </c>
      <c r="F22">
        <v>2</v>
      </c>
      <c r="G22">
        <v>1</v>
      </c>
      <c r="H22">
        <v>0</v>
      </c>
      <c r="I22">
        <v>23</v>
      </c>
    </row>
    <row r="23" spans="1:9" x14ac:dyDescent="0.25">
      <c r="A23" t="s">
        <v>16</v>
      </c>
      <c r="B23" t="str">
        <f>"11354539"</f>
        <v>11354539</v>
      </c>
      <c r="C23" t="s">
        <v>96</v>
      </c>
      <c r="D23" t="s">
        <v>86</v>
      </c>
      <c r="E23">
        <v>219900</v>
      </c>
      <c r="F23">
        <v>2</v>
      </c>
      <c r="G23">
        <v>1</v>
      </c>
      <c r="H23">
        <v>0</v>
      </c>
      <c r="I23">
        <v>52</v>
      </c>
    </row>
    <row r="24" spans="1:9" x14ac:dyDescent="0.25">
      <c r="A24" t="s">
        <v>16</v>
      </c>
      <c r="B24" t="str">
        <f>"11441953"</f>
        <v>11441953</v>
      </c>
      <c r="C24" t="s">
        <v>97</v>
      </c>
      <c r="D24" t="s">
        <v>73</v>
      </c>
      <c r="E24">
        <v>225000</v>
      </c>
      <c r="F24">
        <v>2</v>
      </c>
      <c r="G24">
        <v>1</v>
      </c>
      <c r="H24">
        <v>900</v>
      </c>
      <c r="I24">
        <v>43</v>
      </c>
    </row>
    <row r="25" spans="1:9" x14ac:dyDescent="0.25">
      <c r="A25" t="s">
        <v>16</v>
      </c>
      <c r="B25" t="str">
        <f>"11472011"</f>
        <v>11472011</v>
      </c>
      <c r="C25" t="s">
        <v>98</v>
      </c>
      <c r="D25" t="s">
        <v>73</v>
      </c>
      <c r="E25">
        <v>225000</v>
      </c>
      <c r="F25">
        <v>2</v>
      </c>
      <c r="G25">
        <v>1</v>
      </c>
      <c r="H25">
        <v>0</v>
      </c>
      <c r="I25">
        <v>12</v>
      </c>
    </row>
    <row r="26" spans="1:9" x14ac:dyDescent="0.25">
      <c r="A26" t="s">
        <v>13</v>
      </c>
      <c r="B26" t="str">
        <f>"11273814"</f>
        <v>11273814</v>
      </c>
      <c r="C26" t="s">
        <v>99</v>
      </c>
      <c r="D26" t="s">
        <v>86</v>
      </c>
      <c r="E26">
        <v>230000</v>
      </c>
      <c r="F26">
        <v>2</v>
      </c>
      <c r="G26">
        <v>1</v>
      </c>
      <c r="H26">
        <v>768</v>
      </c>
      <c r="I26">
        <v>5</v>
      </c>
    </row>
    <row r="27" spans="1:9" x14ac:dyDescent="0.25">
      <c r="A27" t="s">
        <v>16</v>
      </c>
      <c r="B27" t="str">
        <f>"11209121"</f>
        <v>11209121</v>
      </c>
      <c r="C27" t="s">
        <v>100</v>
      </c>
      <c r="D27" t="s">
        <v>73</v>
      </c>
      <c r="E27">
        <v>234000</v>
      </c>
      <c r="F27">
        <v>2</v>
      </c>
      <c r="G27">
        <v>1</v>
      </c>
      <c r="H27">
        <v>0</v>
      </c>
      <c r="I27">
        <v>334</v>
      </c>
    </row>
    <row r="28" spans="1:9" x14ac:dyDescent="0.25">
      <c r="A28" t="s">
        <v>16</v>
      </c>
      <c r="B28" t="str">
        <f>"11205416"</f>
        <v>11205416</v>
      </c>
      <c r="C28" t="s">
        <v>101</v>
      </c>
      <c r="D28" t="s">
        <v>73</v>
      </c>
      <c r="E28">
        <v>234000</v>
      </c>
      <c r="F28">
        <v>2</v>
      </c>
      <c r="G28">
        <v>1</v>
      </c>
      <c r="H28">
        <v>0</v>
      </c>
      <c r="I28">
        <v>337</v>
      </c>
    </row>
    <row r="29" spans="1:9" x14ac:dyDescent="0.25">
      <c r="A29" t="s">
        <v>16</v>
      </c>
      <c r="B29" t="str">
        <f>"11457755"</f>
        <v>11457755</v>
      </c>
      <c r="C29" t="s">
        <v>102</v>
      </c>
      <c r="D29" t="s">
        <v>86</v>
      </c>
      <c r="E29">
        <v>239000</v>
      </c>
      <c r="F29">
        <v>2</v>
      </c>
      <c r="G29">
        <v>1</v>
      </c>
      <c r="H29">
        <v>0</v>
      </c>
      <c r="I29">
        <v>4</v>
      </c>
    </row>
    <row r="30" spans="1:9" x14ac:dyDescent="0.25">
      <c r="A30" t="s">
        <v>16</v>
      </c>
      <c r="B30" t="str">
        <f>"11371203"</f>
        <v>11371203</v>
      </c>
      <c r="C30" t="s">
        <v>103</v>
      </c>
      <c r="D30" t="s">
        <v>73</v>
      </c>
      <c r="E30">
        <v>259000</v>
      </c>
      <c r="F30">
        <v>2</v>
      </c>
      <c r="G30">
        <v>2</v>
      </c>
      <c r="H30">
        <v>900</v>
      </c>
      <c r="I30">
        <v>116</v>
      </c>
    </row>
    <row r="31" spans="1:9" x14ac:dyDescent="0.25">
      <c r="A31" t="s">
        <v>16</v>
      </c>
      <c r="B31" t="str">
        <f>"11462795"</f>
        <v>11462795</v>
      </c>
      <c r="C31" t="s">
        <v>104</v>
      </c>
      <c r="D31" t="s">
        <v>73</v>
      </c>
      <c r="E31">
        <v>259900</v>
      </c>
      <c r="F31">
        <v>3</v>
      </c>
      <c r="G31">
        <v>2</v>
      </c>
      <c r="H31">
        <v>1250</v>
      </c>
      <c r="I31">
        <v>90</v>
      </c>
    </row>
    <row r="32" spans="1:9" x14ac:dyDescent="0.25">
      <c r="A32" t="s">
        <v>16</v>
      </c>
      <c r="B32" t="str">
        <f>"11408251"</f>
        <v>11408251</v>
      </c>
      <c r="C32" t="s">
        <v>105</v>
      </c>
      <c r="D32" t="s">
        <v>73</v>
      </c>
      <c r="E32">
        <v>269900</v>
      </c>
      <c r="F32">
        <v>2</v>
      </c>
      <c r="G32">
        <v>1</v>
      </c>
      <c r="H32">
        <v>1300</v>
      </c>
      <c r="I32">
        <v>77</v>
      </c>
    </row>
    <row r="33" spans="1:9" x14ac:dyDescent="0.25">
      <c r="A33" t="s">
        <v>13</v>
      </c>
      <c r="B33" t="str">
        <f>"11455293"</f>
        <v>11455293</v>
      </c>
      <c r="C33" t="s">
        <v>106</v>
      </c>
      <c r="D33" t="s">
        <v>86</v>
      </c>
      <c r="E33">
        <v>279000</v>
      </c>
      <c r="F33">
        <v>4</v>
      </c>
      <c r="G33">
        <v>2</v>
      </c>
      <c r="H33">
        <v>0</v>
      </c>
      <c r="I33">
        <v>7</v>
      </c>
    </row>
    <row r="34" spans="1:9" x14ac:dyDescent="0.25">
      <c r="A34" t="s">
        <v>16</v>
      </c>
      <c r="B34" t="str">
        <f>"11420466"</f>
        <v>11420466</v>
      </c>
      <c r="C34" t="s">
        <v>107</v>
      </c>
      <c r="D34" t="s">
        <v>73</v>
      </c>
      <c r="E34">
        <v>284999</v>
      </c>
      <c r="F34">
        <v>2</v>
      </c>
      <c r="G34">
        <v>2</v>
      </c>
      <c r="H34">
        <v>1200</v>
      </c>
      <c r="I34">
        <v>63</v>
      </c>
    </row>
    <row r="35" spans="1:9" x14ac:dyDescent="0.25">
      <c r="A35" t="s">
        <v>13</v>
      </c>
      <c r="B35" t="str">
        <f>"11459149"</f>
        <v>11459149</v>
      </c>
      <c r="C35" t="s">
        <v>108</v>
      </c>
      <c r="D35" t="s">
        <v>86</v>
      </c>
      <c r="E35">
        <v>299000</v>
      </c>
      <c r="F35">
        <v>4</v>
      </c>
      <c r="G35">
        <v>1.1000000000000001</v>
      </c>
      <c r="H35">
        <v>2276</v>
      </c>
      <c r="I35">
        <v>3</v>
      </c>
    </row>
    <row r="36" spans="1:9" x14ac:dyDescent="0.25">
      <c r="A36" t="s">
        <v>13</v>
      </c>
      <c r="B36" t="str">
        <f>"11452154"</f>
        <v>11452154</v>
      </c>
      <c r="C36" t="s">
        <v>109</v>
      </c>
      <c r="D36" t="s">
        <v>86</v>
      </c>
      <c r="E36">
        <v>315000</v>
      </c>
      <c r="F36">
        <v>3</v>
      </c>
      <c r="G36">
        <v>1</v>
      </c>
      <c r="H36">
        <v>1231</v>
      </c>
      <c r="I36">
        <v>5</v>
      </c>
    </row>
    <row r="37" spans="1:9" x14ac:dyDescent="0.25">
      <c r="A37" t="s">
        <v>16</v>
      </c>
      <c r="B37" t="str">
        <f>"11427535"</f>
        <v>11427535</v>
      </c>
      <c r="C37" t="s">
        <v>110</v>
      </c>
      <c r="D37" t="s">
        <v>73</v>
      </c>
      <c r="E37">
        <v>320000</v>
      </c>
      <c r="F37">
        <v>2</v>
      </c>
      <c r="G37">
        <v>2</v>
      </c>
      <c r="H37">
        <v>1175</v>
      </c>
      <c r="I37">
        <v>57</v>
      </c>
    </row>
    <row r="38" spans="1:9" x14ac:dyDescent="0.25">
      <c r="A38" t="s">
        <v>16</v>
      </c>
      <c r="B38" t="str">
        <f>"11430915"</f>
        <v>11430915</v>
      </c>
      <c r="C38" t="s">
        <v>111</v>
      </c>
      <c r="D38" t="s">
        <v>73</v>
      </c>
      <c r="E38">
        <v>329900</v>
      </c>
      <c r="F38">
        <v>3</v>
      </c>
      <c r="G38">
        <v>2</v>
      </c>
      <c r="H38">
        <v>1400</v>
      </c>
      <c r="I38">
        <v>54</v>
      </c>
    </row>
    <row r="39" spans="1:9" x14ac:dyDescent="0.25">
      <c r="A39" t="s">
        <v>16</v>
      </c>
      <c r="B39" t="str">
        <f>"11476438"</f>
        <v>11476438</v>
      </c>
      <c r="C39" t="s">
        <v>112</v>
      </c>
      <c r="D39" t="s">
        <v>73</v>
      </c>
      <c r="E39">
        <v>350000</v>
      </c>
      <c r="F39">
        <v>2</v>
      </c>
      <c r="G39">
        <v>2</v>
      </c>
      <c r="H39">
        <v>1401</v>
      </c>
      <c r="I39">
        <v>7</v>
      </c>
    </row>
    <row r="40" spans="1:9" x14ac:dyDescent="0.25">
      <c r="A40" t="s">
        <v>16</v>
      </c>
      <c r="B40" t="str">
        <f>"11466713"</f>
        <v>11466713</v>
      </c>
      <c r="C40" t="s">
        <v>113</v>
      </c>
      <c r="D40" t="s">
        <v>73</v>
      </c>
      <c r="E40">
        <v>350000</v>
      </c>
      <c r="F40">
        <v>3</v>
      </c>
      <c r="G40">
        <v>2</v>
      </c>
      <c r="H40">
        <v>1700</v>
      </c>
      <c r="I40">
        <v>18</v>
      </c>
    </row>
    <row r="41" spans="1:9" x14ac:dyDescent="0.25">
      <c r="A41" t="s">
        <v>13</v>
      </c>
      <c r="B41" t="str">
        <f>"11473962"</f>
        <v>11473962</v>
      </c>
      <c r="C41" t="s">
        <v>114</v>
      </c>
      <c r="D41" t="s">
        <v>73</v>
      </c>
      <c r="E41">
        <v>359999</v>
      </c>
      <c r="F41">
        <v>3</v>
      </c>
      <c r="G41">
        <v>2</v>
      </c>
      <c r="H41">
        <v>1400</v>
      </c>
      <c r="I41">
        <v>49</v>
      </c>
    </row>
    <row r="42" spans="1:9" x14ac:dyDescent="0.25">
      <c r="A42" t="s">
        <v>13</v>
      </c>
      <c r="B42" t="str">
        <f>"11456529"</f>
        <v>11456529</v>
      </c>
      <c r="C42" t="s">
        <v>115</v>
      </c>
      <c r="D42" t="s">
        <v>86</v>
      </c>
      <c r="E42">
        <v>359999</v>
      </c>
      <c r="F42" t="s">
        <v>116</v>
      </c>
      <c r="G42">
        <v>2</v>
      </c>
      <c r="H42">
        <v>1400</v>
      </c>
      <c r="I42">
        <v>3</v>
      </c>
    </row>
    <row r="43" spans="1:9" x14ac:dyDescent="0.25">
      <c r="A43" t="s">
        <v>16</v>
      </c>
      <c r="B43" t="str">
        <f>"11414559"</f>
        <v>11414559</v>
      </c>
      <c r="C43" t="s">
        <v>117</v>
      </c>
      <c r="D43" t="s">
        <v>73</v>
      </c>
      <c r="E43">
        <v>369000</v>
      </c>
      <c r="F43">
        <v>3</v>
      </c>
      <c r="G43">
        <v>1.1000000000000001</v>
      </c>
      <c r="H43">
        <v>1320</v>
      </c>
      <c r="I43">
        <v>70</v>
      </c>
    </row>
    <row r="44" spans="1:9" x14ac:dyDescent="0.25">
      <c r="A44" t="s">
        <v>24</v>
      </c>
      <c r="B44" t="str">
        <f>"11389892"</f>
        <v>11389892</v>
      </c>
      <c r="C44" t="s">
        <v>118</v>
      </c>
      <c r="D44" t="s">
        <v>73</v>
      </c>
      <c r="E44">
        <v>369900</v>
      </c>
      <c r="F44">
        <v>7</v>
      </c>
      <c r="G44">
        <v>0</v>
      </c>
      <c r="I44">
        <v>274</v>
      </c>
    </row>
    <row r="45" spans="1:9" x14ac:dyDescent="0.25">
      <c r="A45" t="s">
        <v>16</v>
      </c>
      <c r="B45" t="str">
        <f>"11463638"</f>
        <v>11463638</v>
      </c>
      <c r="C45" t="s">
        <v>119</v>
      </c>
      <c r="D45" t="s">
        <v>73</v>
      </c>
      <c r="E45">
        <v>370000</v>
      </c>
      <c r="F45">
        <v>3</v>
      </c>
      <c r="G45">
        <v>2</v>
      </c>
      <c r="H45">
        <v>1800</v>
      </c>
      <c r="I45">
        <v>20</v>
      </c>
    </row>
    <row r="46" spans="1:9" x14ac:dyDescent="0.25">
      <c r="A46" t="s">
        <v>24</v>
      </c>
      <c r="B46" t="str">
        <f>"11391217"</f>
        <v>11391217</v>
      </c>
      <c r="C46" t="s">
        <v>120</v>
      </c>
      <c r="D46" t="s">
        <v>86</v>
      </c>
      <c r="E46">
        <v>374500</v>
      </c>
      <c r="F46">
        <v>4</v>
      </c>
      <c r="G46">
        <v>0</v>
      </c>
      <c r="I46">
        <v>45</v>
      </c>
    </row>
    <row r="47" spans="1:9" x14ac:dyDescent="0.25">
      <c r="A47" t="s">
        <v>16</v>
      </c>
      <c r="B47" t="str">
        <f>"11456989"</f>
        <v>11456989</v>
      </c>
      <c r="C47" t="s">
        <v>121</v>
      </c>
      <c r="D47" t="s">
        <v>73</v>
      </c>
      <c r="E47">
        <v>374900</v>
      </c>
      <c r="F47">
        <v>3</v>
      </c>
      <c r="G47">
        <v>2</v>
      </c>
      <c r="H47">
        <v>1550</v>
      </c>
      <c r="I47">
        <v>63</v>
      </c>
    </row>
    <row r="48" spans="1:9" x14ac:dyDescent="0.25">
      <c r="A48" t="s">
        <v>13</v>
      </c>
      <c r="B48" t="str">
        <f>"11335266"</f>
        <v>11335266</v>
      </c>
      <c r="C48" t="s">
        <v>122</v>
      </c>
      <c r="D48" t="s">
        <v>73</v>
      </c>
      <c r="E48">
        <v>375000</v>
      </c>
      <c r="F48">
        <v>4</v>
      </c>
      <c r="G48">
        <v>3</v>
      </c>
      <c r="H48">
        <v>1901</v>
      </c>
      <c r="I48">
        <v>155</v>
      </c>
    </row>
    <row r="49" spans="1:9" x14ac:dyDescent="0.25">
      <c r="A49" t="s">
        <v>16</v>
      </c>
      <c r="B49" t="str">
        <f>"11462698"</f>
        <v>11462698</v>
      </c>
      <c r="C49" t="s">
        <v>123</v>
      </c>
      <c r="D49" t="s">
        <v>73</v>
      </c>
      <c r="E49">
        <v>375000</v>
      </c>
      <c r="F49">
        <v>3</v>
      </c>
      <c r="G49">
        <v>2</v>
      </c>
      <c r="H49">
        <v>0</v>
      </c>
      <c r="I49">
        <v>98</v>
      </c>
    </row>
    <row r="50" spans="1:9" x14ac:dyDescent="0.25">
      <c r="A50" t="s">
        <v>16</v>
      </c>
      <c r="B50" t="str">
        <f>"11428391"</f>
        <v>11428391</v>
      </c>
      <c r="C50" t="s">
        <v>124</v>
      </c>
      <c r="D50" t="s">
        <v>73</v>
      </c>
      <c r="E50">
        <v>379900</v>
      </c>
      <c r="F50">
        <v>2</v>
      </c>
      <c r="G50">
        <v>2</v>
      </c>
      <c r="H50">
        <v>1300</v>
      </c>
      <c r="I50">
        <v>56</v>
      </c>
    </row>
    <row r="51" spans="1:9" x14ac:dyDescent="0.25">
      <c r="A51" t="s">
        <v>16</v>
      </c>
      <c r="B51" t="str">
        <f>"11366603"</f>
        <v>11366603</v>
      </c>
      <c r="C51" t="s">
        <v>125</v>
      </c>
      <c r="D51" t="s">
        <v>73</v>
      </c>
      <c r="E51">
        <v>399000</v>
      </c>
      <c r="F51">
        <v>2</v>
      </c>
      <c r="G51">
        <v>2</v>
      </c>
      <c r="H51">
        <v>2000</v>
      </c>
      <c r="I51">
        <v>268</v>
      </c>
    </row>
    <row r="52" spans="1:9" x14ac:dyDescent="0.25">
      <c r="A52" t="s">
        <v>16</v>
      </c>
      <c r="B52" t="str">
        <f>"11439218"</f>
        <v>11439218</v>
      </c>
      <c r="C52" t="s">
        <v>126</v>
      </c>
      <c r="D52" t="s">
        <v>86</v>
      </c>
      <c r="E52">
        <v>399900</v>
      </c>
      <c r="F52">
        <v>2</v>
      </c>
      <c r="G52">
        <v>2.1</v>
      </c>
      <c r="H52">
        <v>1458</v>
      </c>
      <c r="I52">
        <v>6</v>
      </c>
    </row>
    <row r="53" spans="1:9" x14ac:dyDescent="0.25">
      <c r="A53" t="s">
        <v>24</v>
      </c>
      <c r="B53" t="str">
        <f>"11467931"</f>
        <v>11467931</v>
      </c>
      <c r="C53" t="s">
        <v>127</v>
      </c>
      <c r="D53" t="s">
        <v>73</v>
      </c>
      <c r="E53">
        <v>400000</v>
      </c>
      <c r="F53">
        <v>3</v>
      </c>
      <c r="G53">
        <v>3</v>
      </c>
      <c r="I53">
        <v>16</v>
      </c>
    </row>
    <row r="54" spans="1:9" x14ac:dyDescent="0.25">
      <c r="A54" t="s">
        <v>13</v>
      </c>
      <c r="B54" t="str">
        <f>"11402607"</f>
        <v>11402607</v>
      </c>
      <c r="C54" t="s">
        <v>128</v>
      </c>
      <c r="D54" t="s">
        <v>73</v>
      </c>
      <c r="E54">
        <v>414900</v>
      </c>
      <c r="F54" t="s">
        <v>27</v>
      </c>
      <c r="G54">
        <v>3</v>
      </c>
      <c r="H54">
        <v>0</v>
      </c>
      <c r="I54">
        <v>83</v>
      </c>
    </row>
    <row r="55" spans="1:9" x14ac:dyDescent="0.25">
      <c r="A55" t="s">
        <v>13</v>
      </c>
      <c r="B55" t="str">
        <f>"11471489"</f>
        <v>11471489</v>
      </c>
      <c r="C55" t="s">
        <v>129</v>
      </c>
      <c r="D55" t="s">
        <v>73</v>
      </c>
      <c r="E55">
        <v>415000</v>
      </c>
      <c r="F55">
        <v>3</v>
      </c>
      <c r="G55">
        <v>1</v>
      </c>
      <c r="H55">
        <v>0</v>
      </c>
      <c r="I55">
        <v>13</v>
      </c>
    </row>
    <row r="56" spans="1:9" x14ac:dyDescent="0.25">
      <c r="A56" t="s">
        <v>13</v>
      </c>
      <c r="B56" t="str">
        <f>"11436263"</f>
        <v>11436263</v>
      </c>
      <c r="C56" t="s">
        <v>130</v>
      </c>
      <c r="D56" t="s">
        <v>86</v>
      </c>
      <c r="E56">
        <v>424800</v>
      </c>
      <c r="F56">
        <v>3</v>
      </c>
      <c r="G56">
        <v>1.1000000000000001</v>
      </c>
      <c r="H56">
        <v>0</v>
      </c>
      <c r="I56">
        <v>7</v>
      </c>
    </row>
    <row r="57" spans="1:9" x14ac:dyDescent="0.25">
      <c r="A57" t="s">
        <v>24</v>
      </c>
      <c r="B57" t="str">
        <f>"11429116"</f>
        <v>11429116</v>
      </c>
      <c r="C57" t="s">
        <v>131</v>
      </c>
      <c r="D57" t="s">
        <v>73</v>
      </c>
      <c r="E57">
        <v>425000</v>
      </c>
      <c r="F57">
        <v>3</v>
      </c>
      <c r="G57">
        <v>0</v>
      </c>
      <c r="I57">
        <v>56</v>
      </c>
    </row>
    <row r="58" spans="1:9" x14ac:dyDescent="0.25">
      <c r="A58" t="s">
        <v>13</v>
      </c>
      <c r="B58" t="str">
        <f>"11461140"</f>
        <v>11461140</v>
      </c>
      <c r="C58" t="s">
        <v>132</v>
      </c>
      <c r="D58" t="s">
        <v>73</v>
      </c>
      <c r="E58">
        <v>425000</v>
      </c>
      <c r="F58">
        <v>4</v>
      </c>
      <c r="G58">
        <v>2.1</v>
      </c>
      <c r="H58">
        <v>1344</v>
      </c>
      <c r="I58">
        <v>23</v>
      </c>
    </row>
    <row r="59" spans="1:9" x14ac:dyDescent="0.25">
      <c r="A59" t="s">
        <v>13</v>
      </c>
      <c r="B59" t="str">
        <f>"11464452"</f>
        <v>11464452</v>
      </c>
      <c r="C59" t="s">
        <v>133</v>
      </c>
      <c r="D59" t="s">
        <v>73</v>
      </c>
      <c r="E59">
        <v>425000</v>
      </c>
      <c r="F59">
        <v>3</v>
      </c>
      <c r="G59">
        <v>2</v>
      </c>
      <c r="H59">
        <v>2700</v>
      </c>
      <c r="I59">
        <v>20</v>
      </c>
    </row>
    <row r="60" spans="1:9" x14ac:dyDescent="0.25">
      <c r="A60" t="s">
        <v>24</v>
      </c>
      <c r="B60" t="str">
        <f>"11433272"</f>
        <v>11433272</v>
      </c>
      <c r="C60" t="s">
        <v>134</v>
      </c>
      <c r="D60" t="s">
        <v>73</v>
      </c>
      <c r="E60">
        <v>449000</v>
      </c>
      <c r="F60">
        <v>6</v>
      </c>
      <c r="G60">
        <v>0</v>
      </c>
      <c r="I60">
        <v>182</v>
      </c>
    </row>
    <row r="61" spans="1:9" x14ac:dyDescent="0.25">
      <c r="A61" t="s">
        <v>13</v>
      </c>
      <c r="B61" t="str">
        <f>"11462207"</f>
        <v>11462207</v>
      </c>
      <c r="C61" t="s">
        <v>135</v>
      </c>
      <c r="D61" t="s">
        <v>73</v>
      </c>
      <c r="E61">
        <v>449000</v>
      </c>
      <c r="F61">
        <v>4</v>
      </c>
      <c r="G61">
        <v>2</v>
      </c>
      <c r="H61">
        <v>1488</v>
      </c>
      <c r="I61">
        <v>22</v>
      </c>
    </row>
    <row r="62" spans="1:9" x14ac:dyDescent="0.25">
      <c r="A62" t="s">
        <v>13</v>
      </c>
      <c r="B62" t="str">
        <f>"11403967"</f>
        <v>11403967</v>
      </c>
      <c r="C62" t="s">
        <v>136</v>
      </c>
      <c r="D62" t="s">
        <v>73</v>
      </c>
      <c r="E62">
        <v>450000</v>
      </c>
      <c r="F62">
        <v>3</v>
      </c>
      <c r="G62">
        <v>2.1</v>
      </c>
      <c r="H62">
        <v>1638</v>
      </c>
      <c r="I62">
        <v>82</v>
      </c>
    </row>
    <row r="63" spans="1:9" x14ac:dyDescent="0.25">
      <c r="A63" t="s">
        <v>24</v>
      </c>
      <c r="B63" t="str">
        <f>"11410822"</f>
        <v>11410822</v>
      </c>
      <c r="C63" t="s">
        <v>137</v>
      </c>
      <c r="D63" t="s">
        <v>86</v>
      </c>
      <c r="E63">
        <v>467770</v>
      </c>
      <c r="F63">
        <v>7</v>
      </c>
      <c r="G63">
        <v>3</v>
      </c>
      <c r="I63">
        <v>39</v>
      </c>
    </row>
    <row r="64" spans="1:9" x14ac:dyDescent="0.25">
      <c r="A64" t="s">
        <v>13</v>
      </c>
      <c r="B64" t="str">
        <f>"11462480"</f>
        <v>11462480</v>
      </c>
      <c r="C64" t="s">
        <v>138</v>
      </c>
      <c r="D64" t="s">
        <v>73</v>
      </c>
      <c r="E64">
        <v>474900</v>
      </c>
      <c r="F64">
        <v>6</v>
      </c>
      <c r="G64">
        <v>3</v>
      </c>
      <c r="H64">
        <v>3841</v>
      </c>
      <c r="I64">
        <v>281</v>
      </c>
    </row>
    <row r="65" spans="1:9" x14ac:dyDescent="0.25">
      <c r="A65" t="s">
        <v>16</v>
      </c>
      <c r="B65" t="str">
        <f>"11444423"</f>
        <v>11444423</v>
      </c>
      <c r="C65" t="s">
        <v>139</v>
      </c>
      <c r="D65" t="s">
        <v>73</v>
      </c>
      <c r="E65">
        <v>474900</v>
      </c>
      <c r="F65" t="s">
        <v>27</v>
      </c>
      <c r="G65">
        <v>3.1</v>
      </c>
      <c r="H65">
        <v>2988</v>
      </c>
      <c r="I65">
        <v>41</v>
      </c>
    </row>
    <row r="66" spans="1:9" x14ac:dyDescent="0.25">
      <c r="A66" t="s">
        <v>13</v>
      </c>
      <c r="B66" t="str">
        <f>"11467586"</f>
        <v>11467586</v>
      </c>
      <c r="C66" t="s">
        <v>140</v>
      </c>
      <c r="D66" t="s">
        <v>73</v>
      </c>
      <c r="E66">
        <v>474900</v>
      </c>
      <c r="F66">
        <v>3</v>
      </c>
      <c r="G66">
        <v>1.1000000000000001</v>
      </c>
      <c r="H66">
        <v>1020</v>
      </c>
      <c r="I66">
        <v>17</v>
      </c>
    </row>
    <row r="67" spans="1:9" x14ac:dyDescent="0.25">
      <c r="A67" t="s">
        <v>13</v>
      </c>
      <c r="B67" t="str">
        <f>"11464630"</f>
        <v>11464630</v>
      </c>
      <c r="C67" t="s">
        <v>141</v>
      </c>
      <c r="D67" t="s">
        <v>73</v>
      </c>
      <c r="E67">
        <v>475000</v>
      </c>
      <c r="F67">
        <v>4</v>
      </c>
      <c r="G67">
        <v>2</v>
      </c>
      <c r="H67">
        <v>0</v>
      </c>
      <c r="I67">
        <v>40</v>
      </c>
    </row>
    <row r="68" spans="1:9" x14ac:dyDescent="0.25">
      <c r="A68" t="s">
        <v>24</v>
      </c>
      <c r="B68" t="str">
        <f>"11464635"</f>
        <v>11464635</v>
      </c>
      <c r="C68" t="s">
        <v>141</v>
      </c>
      <c r="D68" t="s">
        <v>73</v>
      </c>
      <c r="E68">
        <v>475000</v>
      </c>
      <c r="F68">
        <v>4</v>
      </c>
      <c r="G68">
        <v>0</v>
      </c>
      <c r="I68">
        <v>59</v>
      </c>
    </row>
    <row r="69" spans="1:9" x14ac:dyDescent="0.25">
      <c r="A69" t="s">
        <v>10</v>
      </c>
      <c r="B69" t="str">
        <f>"11464632"</f>
        <v>11464632</v>
      </c>
      <c r="C69" t="s">
        <v>141</v>
      </c>
      <c r="D69" t="s">
        <v>73</v>
      </c>
      <c r="E69">
        <v>475000</v>
      </c>
      <c r="G69">
        <v>0</v>
      </c>
      <c r="I69">
        <v>53</v>
      </c>
    </row>
    <row r="70" spans="1:9" x14ac:dyDescent="0.25">
      <c r="A70" t="s">
        <v>24</v>
      </c>
      <c r="B70" t="str">
        <f>"11432329"</f>
        <v>11432329</v>
      </c>
      <c r="C70" t="s">
        <v>142</v>
      </c>
      <c r="D70" t="s">
        <v>86</v>
      </c>
      <c r="E70">
        <v>480000</v>
      </c>
      <c r="F70">
        <v>5</v>
      </c>
      <c r="G70">
        <v>0</v>
      </c>
      <c r="I70">
        <v>35</v>
      </c>
    </row>
    <row r="71" spans="1:9" x14ac:dyDescent="0.25">
      <c r="A71" t="s">
        <v>13</v>
      </c>
      <c r="B71" t="str">
        <f>"11443374"</f>
        <v>11443374</v>
      </c>
      <c r="C71" t="s">
        <v>143</v>
      </c>
      <c r="D71" t="s">
        <v>73</v>
      </c>
      <c r="E71">
        <v>484900</v>
      </c>
      <c r="F71">
        <v>3</v>
      </c>
      <c r="G71">
        <v>2.1</v>
      </c>
      <c r="H71">
        <v>2250</v>
      </c>
      <c r="I71">
        <v>42</v>
      </c>
    </row>
    <row r="72" spans="1:9" x14ac:dyDescent="0.25">
      <c r="A72" t="s">
        <v>24</v>
      </c>
      <c r="B72" t="str">
        <f>"11404609"</f>
        <v>11404609</v>
      </c>
      <c r="C72" t="s">
        <v>144</v>
      </c>
      <c r="D72" t="s">
        <v>73</v>
      </c>
      <c r="E72">
        <v>489000</v>
      </c>
      <c r="F72">
        <v>4</v>
      </c>
      <c r="G72">
        <v>3</v>
      </c>
      <c r="I72">
        <v>81</v>
      </c>
    </row>
    <row r="73" spans="1:9" x14ac:dyDescent="0.25">
      <c r="A73" t="s">
        <v>24</v>
      </c>
      <c r="B73" t="str">
        <f>"11434644"</f>
        <v>11434644</v>
      </c>
      <c r="C73" t="s">
        <v>145</v>
      </c>
      <c r="D73" t="s">
        <v>73</v>
      </c>
      <c r="E73">
        <v>490000</v>
      </c>
      <c r="F73">
        <v>6</v>
      </c>
      <c r="G73">
        <v>0</v>
      </c>
      <c r="I73">
        <v>50</v>
      </c>
    </row>
    <row r="74" spans="1:9" x14ac:dyDescent="0.25">
      <c r="A74" t="s">
        <v>24</v>
      </c>
      <c r="B74" t="str">
        <f>"11461518"</f>
        <v>11461518</v>
      </c>
      <c r="C74" t="s">
        <v>146</v>
      </c>
      <c r="D74" t="s">
        <v>73</v>
      </c>
      <c r="E74">
        <v>495500</v>
      </c>
      <c r="F74">
        <v>4</v>
      </c>
      <c r="G74">
        <v>0</v>
      </c>
      <c r="I74">
        <v>57</v>
      </c>
    </row>
    <row r="75" spans="1:9" x14ac:dyDescent="0.25">
      <c r="A75" t="s">
        <v>24</v>
      </c>
      <c r="B75" t="str">
        <f>"11474440"</f>
        <v>11474440</v>
      </c>
      <c r="C75" t="s">
        <v>147</v>
      </c>
      <c r="D75" t="s">
        <v>73</v>
      </c>
      <c r="E75">
        <v>498000</v>
      </c>
      <c r="F75">
        <v>4</v>
      </c>
      <c r="G75">
        <v>0</v>
      </c>
      <c r="I75">
        <v>28</v>
      </c>
    </row>
    <row r="76" spans="1:9" x14ac:dyDescent="0.25">
      <c r="A76" t="s">
        <v>16</v>
      </c>
      <c r="B76" t="str">
        <f>"11437162"</f>
        <v>11437162</v>
      </c>
      <c r="C76" t="s">
        <v>148</v>
      </c>
      <c r="D76" t="s">
        <v>73</v>
      </c>
      <c r="E76">
        <v>499000</v>
      </c>
      <c r="F76">
        <v>3</v>
      </c>
      <c r="G76">
        <v>2</v>
      </c>
      <c r="H76">
        <v>1761</v>
      </c>
      <c r="I76">
        <v>48</v>
      </c>
    </row>
    <row r="77" spans="1:9" x14ac:dyDescent="0.25">
      <c r="A77" t="s">
        <v>24</v>
      </c>
      <c r="B77" t="str">
        <f>"11474725"</f>
        <v>11474725</v>
      </c>
      <c r="C77" t="s">
        <v>149</v>
      </c>
      <c r="D77" t="s">
        <v>73</v>
      </c>
      <c r="E77">
        <v>499000</v>
      </c>
      <c r="F77">
        <v>6</v>
      </c>
      <c r="G77">
        <v>0</v>
      </c>
      <c r="I77">
        <v>45</v>
      </c>
    </row>
    <row r="78" spans="1:9" x14ac:dyDescent="0.25">
      <c r="A78" t="s">
        <v>13</v>
      </c>
      <c r="B78" t="str">
        <f>"11469742"</f>
        <v>11469742</v>
      </c>
      <c r="C78" t="s">
        <v>150</v>
      </c>
      <c r="D78" t="s">
        <v>73</v>
      </c>
      <c r="E78">
        <v>499000</v>
      </c>
      <c r="F78">
        <v>2</v>
      </c>
      <c r="G78">
        <v>1.2</v>
      </c>
      <c r="H78">
        <v>0</v>
      </c>
      <c r="I78">
        <v>14</v>
      </c>
    </row>
    <row r="79" spans="1:9" x14ac:dyDescent="0.25">
      <c r="A79" t="s">
        <v>13</v>
      </c>
      <c r="B79" t="str">
        <f>"11441917"</f>
        <v>11441917</v>
      </c>
      <c r="C79" t="s">
        <v>151</v>
      </c>
      <c r="D79" t="s">
        <v>73</v>
      </c>
      <c r="E79">
        <v>499900</v>
      </c>
      <c r="F79" t="s">
        <v>116</v>
      </c>
      <c r="G79">
        <v>3</v>
      </c>
      <c r="H79">
        <v>1783</v>
      </c>
      <c r="I79">
        <v>82</v>
      </c>
    </row>
    <row r="80" spans="1:9" x14ac:dyDescent="0.25">
      <c r="A80" t="s">
        <v>16</v>
      </c>
      <c r="B80" t="str">
        <f>"11457037"</f>
        <v>11457037</v>
      </c>
      <c r="C80" t="s">
        <v>152</v>
      </c>
      <c r="D80" t="s">
        <v>73</v>
      </c>
      <c r="E80">
        <v>499900</v>
      </c>
      <c r="F80">
        <v>3</v>
      </c>
      <c r="G80">
        <v>2.1</v>
      </c>
      <c r="H80">
        <v>2500</v>
      </c>
      <c r="I80">
        <v>27</v>
      </c>
    </row>
    <row r="81" spans="1:9" x14ac:dyDescent="0.25">
      <c r="A81" t="s">
        <v>13</v>
      </c>
      <c r="B81" t="str">
        <f>"11440516"</f>
        <v>11440516</v>
      </c>
      <c r="C81" t="s">
        <v>153</v>
      </c>
      <c r="D81" t="s">
        <v>73</v>
      </c>
      <c r="E81">
        <v>499999</v>
      </c>
      <c r="F81" t="s">
        <v>27</v>
      </c>
      <c r="G81">
        <v>2</v>
      </c>
      <c r="H81">
        <v>1718</v>
      </c>
      <c r="I81">
        <v>44</v>
      </c>
    </row>
    <row r="82" spans="1:9" x14ac:dyDescent="0.25">
      <c r="A82" t="s">
        <v>10</v>
      </c>
      <c r="B82" t="str">
        <f>"11314845"</f>
        <v>11314845</v>
      </c>
      <c r="C82" t="s">
        <v>154</v>
      </c>
      <c r="D82" t="s">
        <v>73</v>
      </c>
      <c r="E82">
        <v>500000</v>
      </c>
      <c r="G82">
        <v>0</v>
      </c>
      <c r="I82">
        <v>174</v>
      </c>
    </row>
    <row r="83" spans="1:9" x14ac:dyDescent="0.25">
      <c r="A83" t="s">
        <v>13</v>
      </c>
      <c r="B83" t="str">
        <f>"11322268"</f>
        <v>11322268</v>
      </c>
      <c r="C83" t="s">
        <v>154</v>
      </c>
      <c r="D83" t="s">
        <v>73</v>
      </c>
      <c r="E83">
        <v>500000</v>
      </c>
      <c r="F83">
        <v>3</v>
      </c>
      <c r="G83">
        <v>1.1000000000000001</v>
      </c>
      <c r="H83">
        <v>2350</v>
      </c>
      <c r="I83">
        <v>174</v>
      </c>
    </row>
    <row r="84" spans="1:9" x14ac:dyDescent="0.25">
      <c r="A84" t="s">
        <v>13</v>
      </c>
      <c r="B84" t="str">
        <f>"11445251"</f>
        <v>11445251</v>
      </c>
      <c r="C84" t="s">
        <v>155</v>
      </c>
      <c r="D84" t="s">
        <v>86</v>
      </c>
      <c r="E84">
        <v>514900</v>
      </c>
      <c r="F84">
        <v>3</v>
      </c>
      <c r="G84">
        <v>2</v>
      </c>
      <c r="H84">
        <v>1372</v>
      </c>
      <c r="I84">
        <v>8</v>
      </c>
    </row>
    <row r="85" spans="1:9" x14ac:dyDescent="0.25">
      <c r="A85" t="s">
        <v>24</v>
      </c>
      <c r="B85" t="str">
        <f>"11459356"</f>
        <v>11459356</v>
      </c>
      <c r="C85" t="s">
        <v>156</v>
      </c>
      <c r="D85" t="s">
        <v>73</v>
      </c>
      <c r="E85">
        <v>515000</v>
      </c>
      <c r="F85">
        <v>7</v>
      </c>
      <c r="G85">
        <v>3</v>
      </c>
      <c r="I85">
        <v>27</v>
      </c>
    </row>
    <row r="86" spans="1:9" x14ac:dyDescent="0.25">
      <c r="A86" t="s">
        <v>24</v>
      </c>
      <c r="B86" t="str">
        <f>"11469692"</f>
        <v>11469692</v>
      </c>
      <c r="C86" t="s">
        <v>157</v>
      </c>
      <c r="D86" t="s">
        <v>73</v>
      </c>
      <c r="E86">
        <v>525000</v>
      </c>
      <c r="F86">
        <v>9</v>
      </c>
      <c r="G86">
        <v>3</v>
      </c>
      <c r="I86">
        <v>16</v>
      </c>
    </row>
    <row r="87" spans="1:9" x14ac:dyDescent="0.25">
      <c r="A87" t="s">
        <v>13</v>
      </c>
      <c r="B87" t="str">
        <f>"11422525"</f>
        <v>11422525</v>
      </c>
      <c r="C87" t="s">
        <v>158</v>
      </c>
      <c r="D87" t="s">
        <v>73</v>
      </c>
      <c r="E87">
        <v>530000</v>
      </c>
      <c r="F87">
        <v>4</v>
      </c>
      <c r="G87">
        <v>3</v>
      </c>
      <c r="H87">
        <v>2500</v>
      </c>
      <c r="I87">
        <v>140</v>
      </c>
    </row>
    <row r="88" spans="1:9" x14ac:dyDescent="0.25">
      <c r="A88" t="s">
        <v>24</v>
      </c>
      <c r="B88" t="str">
        <f>"11468879"</f>
        <v>11468879</v>
      </c>
      <c r="C88" t="s">
        <v>159</v>
      </c>
      <c r="D88" t="s">
        <v>73</v>
      </c>
      <c r="E88">
        <v>535000</v>
      </c>
      <c r="F88">
        <v>4</v>
      </c>
      <c r="G88">
        <v>0</v>
      </c>
      <c r="I88">
        <v>56</v>
      </c>
    </row>
    <row r="89" spans="1:9" x14ac:dyDescent="0.25">
      <c r="A89" t="s">
        <v>16</v>
      </c>
      <c r="B89" t="str">
        <f>"11437288"</f>
        <v>11437288</v>
      </c>
      <c r="C89" t="s">
        <v>160</v>
      </c>
      <c r="D89" t="s">
        <v>73</v>
      </c>
      <c r="E89">
        <v>539000</v>
      </c>
      <c r="F89">
        <v>3</v>
      </c>
      <c r="G89">
        <v>2</v>
      </c>
      <c r="H89">
        <v>1761</v>
      </c>
      <c r="I89">
        <v>48</v>
      </c>
    </row>
    <row r="90" spans="1:9" x14ac:dyDescent="0.25">
      <c r="A90" t="s">
        <v>24</v>
      </c>
      <c r="B90" t="str">
        <f>"11198079"</f>
        <v>11198079</v>
      </c>
      <c r="C90" t="s">
        <v>161</v>
      </c>
      <c r="D90" t="s">
        <v>73</v>
      </c>
      <c r="E90">
        <v>539000</v>
      </c>
      <c r="F90">
        <v>6</v>
      </c>
      <c r="G90">
        <v>0</v>
      </c>
      <c r="I90">
        <v>345</v>
      </c>
    </row>
    <row r="91" spans="1:9" x14ac:dyDescent="0.25">
      <c r="A91" t="s">
        <v>24</v>
      </c>
      <c r="B91" t="str">
        <f>"11452217"</f>
        <v>11452217</v>
      </c>
      <c r="C91" t="s">
        <v>162</v>
      </c>
      <c r="D91" t="s">
        <v>73</v>
      </c>
      <c r="E91">
        <v>545000</v>
      </c>
      <c r="F91">
        <v>4</v>
      </c>
      <c r="G91">
        <v>2</v>
      </c>
      <c r="I91">
        <v>47</v>
      </c>
    </row>
    <row r="92" spans="1:9" x14ac:dyDescent="0.25">
      <c r="A92" t="s">
        <v>16</v>
      </c>
      <c r="B92" t="str">
        <f>"11437384"</f>
        <v>11437384</v>
      </c>
      <c r="C92" t="s">
        <v>163</v>
      </c>
      <c r="D92" t="s">
        <v>73</v>
      </c>
      <c r="E92">
        <v>549000</v>
      </c>
      <c r="F92">
        <v>3</v>
      </c>
      <c r="G92">
        <v>2</v>
      </c>
      <c r="H92">
        <v>1761</v>
      </c>
      <c r="I92">
        <v>48</v>
      </c>
    </row>
    <row r="93" spans="1:9" x14ac:dyDescent="0.25">
      <c r="A93" t="s">
        <v>10</v>
      </c>
      <c r="B93" t="str">
        <f>"10963346"</f>
        <v>10963346</v>
      </c>
      <c r="C93" t="s">
        <v>164</v>
      </c>
      <c r="D93" t="s">
        <v>73</v>
      </c>
      <c r="E93">
        <v>550000</v>
      </c>
      <c r="G93">
        <v>0</v>
      </c>
      <c r="I93">
        <v>575</v>
      </c>
    </row>
    <row r="94" spans="1:9" x14ac:dyDescent="0.25">
      <c r="A94" t="s">
        <v>24</v>
      </c>
      <c r="B94" t="str">
        <f>"11320950"</f>
        <v>11320950</v>
      </c>
      <c r="C94" t="s">
        <v>165</v>
      </c>
      <c r="D94" t="s">
        <v>73</v>
      </c>
      <c r="E94">
        <v>550000</v>
      </c>
      <c r="F94">
        <v>6</v>
      </c>
      <c r="G94">
        <v>4</v>
      </c>
      <c r="I94">
        <v>175</v>
      </c>
    </row>
    <row r="95" spans="1:9" x14ac:dyDescent="0.25">
      <c r="A95" t="s">
        <v>24</v>
      </c>
      <c r="B95" t="str">
        <f>"11438645"</f>
        <v>11438645</v>
      </c>
      <c r="C95" t="s">
        <v>166</v>
      </c>
      <c r="D95" t="s">
        <v>73</v>
      </c>
      <c r="E95">
        <v>550000</v>
      </c>
      <c r="F95">
        <v>5</v>
      </c>
      <c r="G95">
        <v>3</v>
      </c>
      <c r="I95">
        <v>47</v>
      </c>
    </row>
    <row r="96" spans="1:9" x14ac:dyDescent="0.25">
      <c r="A96" t="s">
        <v>13</v>
      </c>
      <c r="B96" t="str">
        <f>"11471672"</f>
        <v>11471672</v>
      </c>
      <c r="C96" t="s">
        <v>167</v>
      </c>
      <c r="D96" t="s">
        <v>73</v>
      </c>
      <c r="E96">
        <v>550000</v>
      </c>
      <c r="F96" t="s">
        <v>27</v>
      </c>
      <c r="G96">
        <v>3</v>
      </c>
      <c r="H96">
        <v>1800</v>
      </c>
      <c r="I96">
        <v>58</v>
      </c>
    </row>
    <row r="97" spans="1:9" x14ac:dyDescent="0.25">
      <c r="A97" t="s">
        <v>24</v>
      </c>
      <c r="B97" t="str">
        <f>"11444252"</f>
        <v>11444252</v>
      </c>
      <c r="C97" t="s">
        <v>168</v>
      </c>
      <c r="D97" t="s">
        <v>73</v>
      </c>
      <c r="E97">
        <v>559900</v>
      </c>
      <c r="F97">
        <v>4</v>
      </c>
      <c r="G97">
        <v>0</v>
      </c>
      <c r="I97">
        <v>48</v>
      </c>
    </row>
    <row r="98" spans="1:9" x14ac:dyDescent="0.25">
      <c r="A98" t="s">
        <v>24</v>
      </c>
      <c r="B98" t="str">
        <f>"11441910"</f>
        <v>11441910</v>
      </c>
      <c r="C98" t="s">
        <v>169</v>
      </c>
      <c r="D98" t="s">
        <v>73</v>
      </c>
      <c r="E98">
        <v>575000</v>
      </c>
      <c r="F98">
        <v>5</v>
      </c>
      <c r="G98">
        <v>0</v>
      </c>
      <c r="I98">
        <v>57</v>
      </c>
    </row>
    <row r="99" spans="1:9" x14ac:dyDescent="0.25">
      <c r="A99" t="s">
        <v>24</v>
      </c>
      <c r="B99" t="str">
        <f>"11439558"</f>
        <v>11439558</v>
      </c>
      <c r="C99" t="s">
        <v>170</v>
      </c>
      <c r="D99" t="s">
        <v>73</v>
      </c>
      <c r="E99">
        <v>585000</v>
      </c>
      <c r="F99">
        <v>4</v>
      </c>
      <c r="G99">
        <v>2</v>
      </c>
      <c r="I99">
        <v>46</v>
      </c>
    </row>
    <row r="100" spans="1:9" x14ac:dyDescent="0.25">
      <c r="A100" t="s">
        <v>13</v>
      </c>
      <c r="B100" t="str">
        <f>"11396152"</f>
        <v>11396152</v>
      </c>
      <c r="C100" t="s">
        <v>171</v>
      </c>
      <c r="D100" t="s">
        <v>73</v>
      </c>
      <c r="E100">
        <v>590000</v>
      </c>
      <c r="F100">
        <v>5</v>
      </c>
      <c r="G100">
        <v>3</v>
      </c>
      <c r="H100">
        <v>1845</v>
      </c>
      <c r="I100">
        <v>79</v>
      </c>
    </row>
    <row r="101" spans="1:9" x14ac:dyDescent="0.25">
      <c r="A101" t="s">
        <v>24</v>
      </c>
      <c r="B101" t="str">
        <f>"11446043"</f>
        <v>11446043</v>
      </c>
      <c r="C101" t="s">
        <v>172</v>
      </c>
      <c r="D101" t="s">
        <v>73</v>
      </c>
      <c r="E101">
        <v>599000</v>
      </c>
      <c r="F101">
        <v>6</v>
      </c>
      <c r="G101">
        <v>2</v>
      </c>
      <c r="I101">
        <v>40</v>
      </c>
    </row>
    <row r="102" spans="1:9" x14ac:dyDescent="0.25">
      <c r="A102" t="s">
        <v>24</v>
      </c>
      <c r="B102" t="str">
        <f>"11464418"</f>
        <v>11464418</v>
      </c>
      <c r="C102" t="s">
        <v>173</v>
      </c>
      <c r="D102" t="s">
        <v>73</v>
      </c>
      <c r="E102">
        <v>599900</v>
      </c>
      <c r="F102">
        <v>7</v>
      </c>
      <c r="G102">
        <v>3</v>
      </c>
      <c r="I102">
        <v>20</v>
      </c>
    </row>
    <row r="103" spans="1:9" x14ac:dyDescent="0.25">
      <c r="A103" t="s">
        <v>13</v>
      </c>
      <c r="B103" t="str">
        <f>"11448154"</f>
        <v>11448154</v>
      </c>
      <c r="C103" t="s">
        <v>174</v>
      </c>
      <c r="D103" t="s">
        <v>73</v>
      </c>
      <c r="E103">
        <v>599900</v>
      </c>
      <c r="F103" t="s">
        <v>27</v>
      </c>
      <c r="G103">
        <v>3</v>
      </c>
      <c r="H103">
        <v>0</v>
      </c>
      <c r="I103">
        <v>37</v>
      </c>
    </row>
    <row r="104" spans="1:9" x14ac:dyDescent="0.25">
      <c r="A104" t="s">
        <v>13</v>
      </c>
      <c r="B104" t="str">
        <f>"11470616"</f>
        <v>11470616</v>
      </c>
      <c r="C104" t="s">
        <v>175</v>
      </c>
      <c r="D104" t="s">
        <v>73</v>
      </c>
      <c r="E104">
        <v>624900</v>
      </c>
      <c r="F104">
        <v>3</v>
      </c>
      <c r="G104">
        <v>2.1</v>
      </c>
      <c r="H104">
        <v>0</v>
      </c>
      <c r="I104">
        <v>14</v>
      </c>
    </row>
    <row r="105" spans="1:9" x14ac:dyDescent="0.25">
      <c r="A105" t="s">
        <v>13</v>
      </c>
      <c r="B105" t="str">
        <f>"11472140"</f>
        <v>11472140</v>
      </c>
      <c r="C105" t="s">
        <v>176</v>
      </c>
      <c r="D105" t="s">
        <v>73</v>
      </c>
      <c r="E105">
        <v>625000</v>
      </c>
      <c r="F105" t="s">
        <v>116</v>
      </c>
      <c r="G105">
        <v>3</v>
      </c>
      <c r="H105">
        <v>2922</v>
      </c>
      <c r="I105">
        <v>43</v>
      </c>
    </row>
    <row r="106" spans="1:9" x14ac:dyDescent="0.25">
      <c r="A106" t="s">
        <v>13</v>
      </c>
      <c r="B106" t="str">
        <f>"11454249"</f>
        <v>11454249</v>
      </c>
      <c r="C106" t="s">
        <v>177</v>
      </c>
      <c r="D106" t="s">
        <v>73</v>
      </c>
      <c r="E106">
        <v>630000</v>
      </c>
      <c r="F106">
        <v>4</v>
      </c>
      <c r="G106">
        <v>3.1</v>
      </c>
      <c r="H106">
        <v>2000</v>
      </c>
      <c r="I106">
        <v>29</v>
      </c>
    </row>
    <row r="107" spans="1:9" x14ac:dyDescent="0.25">
      <c r="A107" t="s">
        <v>24</v>
      </c>
      <c r="B107" t="str">
        <f>"11474730"</f>
        <v>11474730</v>
      </c>
      <c r="C107" t="s">
        <v>178</v>
      </c>
      <c r="D107" t="s">
        <v>73</v>
      </c>
      <c r="E107">
        <v>635000</v>
      </c>
      <c r="F107">
        <v>7</v>
      </c>
      <c r="G107">
        <v>0</v>
      </c>
      <c r="I107">
        <v>49</v>
      </c>
    </row>
    <row r="108" spans="1:9" x14ac:dyDescent="0.25">
      <c r="A108" t="s">
        <v>13</v>
      </c>
      <c r="B108" t="str">
        <f>"11466737"</f>
        <v>11466737</v>
      </c>
      <c r="C108" t="s">
        <v>179</v>
      </c>
      <c r="D108" t="s">
        <v>73</v>
      </c>
      <c r="E108">
        <v>649500</v>
      </c>
      <c r="F108">
        <v>4</v>
      </c>
      <c r="G108">
        <v>2</v>
      </c>
      <c r="H108">
        <v>0</v>
      </c>
      <c r="I108">
        <v>40</v>
      </c>
    </row>
    <row r="109" spans="1:9" x14ac:dyDescent="0.25">
      <c r="A109" t="s">
        <v>13</v>
      </c>
      <c r="B109" t="str">
        <f>"11473485"</f>
        <v>11473485</v>
      </c>
      <c r="C109" t="s">
        <v>180</v>
      </c>
      <c r="D109" t="s">
        <v>73</v>
      </c>
      <c r="E109">
        <v>649500</v>
      </c>
      <c r="F109">
        <v>4</v>
      </c>
      <c r="G109">
        <v>2.1</v>
      </c>
      <c r="H109">
        <v>0</v>
      </c>
      <c r="I109">
        <v>30</v>
      </c>
    </row>
    <row r="110" spans="1:9" x14ac:dyDescent="0.25">
      <c r="A110" t="s">
        <v>13</v>
      </c>
      <c r="B110" t="str">
        <f>"11460076"</f>
        <v>11460076</v>
      </c>
      <c r="C110" t="s">
        <v>181</v>
      </c>
      <c r="D110" t="s">
        <v>73</v>
      </c>
      <c r="E110">
        <v>659000</v>
      </c>
      <c r="F110" t="s">
        <v>27</v>
      </c>
      <c r="G110">
        <v>3.1</v>
      </c>
      <c r="H110">
        <v>2700</v>
      </c>
      <c r="I110">
        <v>167</v>
      </c>
    </row>
    <row r="111" spans="1:9" x14ac:dyDescent="0.25">
      <c r="A111" t="s">
        <v>13</v>
      </c>
      <c r="B111" t="str">
        <f>"11402401"</f>
        <v>11402401</v>
      </c>
      <c r="C111" t="s">
        <v>182</v>
      </c>
      <c r="D111" t="s">
        <v>73</v>
      </c>
      <c r="E111">
        <v>675000</v>
      </c>
      <c r="F111">
        <v>4</v>
      </c>
      <c r="G111">
        <v>2</v>
      </c>
      <c r="H111">
        <v>0</v>
      </c>
      <c r="I111">
        <v>83</v>
      </c>
    </row>
    <row r="112" spans="1:9" x14ac:dyDescent="0.25">
      <c r="A112" t="s">
        <v>24</v>
      </c>
      <c r="B112" t="str">
        <f>"11406223"</f>
        <v>11406223</v>
      </c>
      <c r="C112" t="s">
        <v>183</v>
      </c>
      <c r="D112" t="s">
        <v>73</v>
      </c>
      <c r="E112">
        <v>675000</v>
      </c>
      <c r="F112">
        <v>6</v>
      </c>
      <c r="G112">
        <v>0</v>
      </c>
      <c r="I112">
        <v>133</v>
      </c>
    </row>
    <row r="113" spans="1:9" x14ac:dyDescent="0.25">
      <c r="A113" t="s">
        <v>24</v>
      </c>
      <c r="B113" t="str">
        <f>"11442384"</f>
        <v>11442384</v>
      </c>
      <c r="C113" t="s">
        <v>184</v>
      </c>
      <c r="D113" t="s">
        <v>73</v>
      </c>
      <c r="E113">
        <v>695000</v>
      </c>
      <c r="F113">
        <v>7</v>
      </c>
      <c r="G113">
        <v>3</v>
      </c>
      <c r="I113">
        <v>43</v>
      </c>
    </row>
    <row r="114" spans="1:9" x14ac:dyDescent="0.25">
      <c r="A114" t="s">
        <v>13</v>
      </c>
      <c r="B114" t="str">
        <f>"11468662"</f>
        <v>11468662</v>
      </c>
      <c r="C114" t="s">
        <v>185</v>
      </c>
      <c r="D114" t="s">
        <v>73</v>
      </c>
      <c r="E114">
        <v>725000</v>
      </c>
      <c r="F114">
        <v>4</v>
      </c>
      <c r="G114">
        <v>3</v>
      </c>
      <c r="H114">
        <v>2899</v>
      </c>
      <c r="I114">
        <v>25</v>
      </c>
    </row>
    <row r="115" spans="1:9" x14ac:dyDescent="0.25">
      <c r="A115" t="s">
        <v>10</v>
      </c>
      <c r="B115" t="str">
        <f>"11270796"</f>
        <v>11270796</v>
      </c>
      <c r="C115" t="s">
        <v>186</v>
      </c>
      <c r="D115" t="s">
        <v>73</v>
      </c>
      <c r="E115">
        <v>735000</v>
      </c>
      <c r="G115">
        <v>0</v>
      </c>
      <c r="I115">
        <v>261</v>
      </c>
    </row>
    <row r="116" spans="1:9" x14ac:dyDescent="0.25">
      <c r="A116" t="s">
        <v>13</v>
      </c>
      <c r="B116" t="str">
        <f>"11460747"</f>
        <v>11460747</v>
      </c>
      <c r="C116" t="s">
        <v>187</v>
      </c>
      <c r="D116" t="s">
        <v>73</v>
      </c>
      <c r="E116">
        <v>739000</v>
      </c>
      <c r="F116" t="s">
        <v>27</v>
      </c>
      <c r="G116">
        <v>3.1</v>
      </c>
      <c r="H116">
        <v>3000</v>
      </c>
      <c r="I116">
        <v>20</v>
      </c>
    </row>
    <row r="117" spans="1:9" x14ac:dyDescent="0.25">
      <c r="A117" t="s">
        <v>24</v>
      </c>
      <c r="B117" t="str">
        <f>"11421855"</f>
        <v>11421855</v>
      </c>
      <c r="C117" t="s">
        <v>188</v>
      </c>
      <c r="D117" t="s">
        <v>73</v>
      </c>
      <c r="E117">
        <v>750000</v>
      </c>
      <c r="F117">
        <v>7</v>
      </c>
      <c r="G117">
        <v>0</v>
      </c>
      <c r="I117">
        <v>84</v>
      </c>
    </row>
    <row r="118" spans="1:9" x14ac:dyDescent="0.25">
      <c r="A118" t="s">
        <v>24</v>
      </c>
      <c r="B118" t="str">
        <f>"11409388"</f>
        <v>11409388</v>
      </c>
      <c r="C118" t="s">
        <v>189</v>
      </c>
      <c r="D118" t="s">
        <v>73</v>
      </c>
      <c r="E118">
        <v>750000</v>
      </c>
      <c r="F118">
        <v>8</v>
      </c>
      <c r="G118">
        <v>4</v>
      </c>
      <c r="I118">
        <v>61</v>
      </c>
    </row>
    <row r="119" spans="1:9" x14ac:dyDescent="0.25">
      <c r="A119" t="s">
        <v>13</v>
      </c>
      <c r="B119" t="str">
        <f>"11417224"</f>
        <v>11417224</v>
      </c>
      <c r="C119" t="s">
        <v>190</v>
      </c>
      <c r="D119" t="s">
        <v>86</v>
      </c>
      <c r="E119">
        <v>750000</v>
      </c>
      <c r="F119">
        <v>3</v>
      </c>
      <c r="G119">
        <v>2</v>
      </c>
      <c r="H119">
        <v>2000</v>
      </c>
      <c r="I119">
        <v>9</v>
      </c>
    </row>
    <row r="120" spans="1:9" x14ac:dyDescent="0.25">
      <c r="A120" t="s">
        <v>24</v>
      </c>
      <c r="B120" t="str">
        <f>"11402053"</f>
        <v>11402053</v>
      </c>
      <c r="C120" t="s">
        <v>191</v>
      </c>
      <c r="D120" t="s">
        <v>73</v>
      </c>
      <c r="E120">
        <v>755000</v>
      </c>
      <c r="F120">
        <v>9</v>
      </c>
      <c r="G120">
        <v>3</v>
      </c>
      <c r="I120">
        <v>83</v>
      </c>
    </row>
    <row r="121" spans="1:9" x14ac:dyDescent="0.25">
      <c r="A121" t="s">
        <v>13</v>
      </c>
      <c r="B121" t="str">
        <f>"11418753"</f>
        <v>11418753</v>
      </c>
      <c r="C121" t="s">
        <v>192</v>
      </c>
      <c r="D121" t="s">
        <v>73</v>
      </c>
      <c r="E121">
        <v>755000</v>
      </c>
      <c r="F121">
        <v>5</v>
      </c>
      <c r="G121">
        <v>4</v>
      </c>
      <c r="H121">
        <v>3000</v>
      </c>
      <c r="I121">
        <v>66</v>
      </c>
    </row>
    <row r="122" spans="1:9" x14ac:dyDescent="0.25">
      <c r="A122" t="s">
        <v>13</v>
      </c>
      <c r="B122" t="str">
        <f>"11461251"</f>
        <v>11461251</v>
      </c>
      <c r="C122" t="s">
        <v>193</v>
      </c>
      <c r="D122" t="s">
        <v>73</v>
      </c>
      <c r="E122">
        <v>760000</v>
      </c>
      <c r="F122" t="s">
        <v>194</v>
      </c>
      <c r="G122">
        <v>3</v>
      </c>
      <c r="H122">
        <v>2976</v>
      </c>
      <c r="I122">
        <v>242</v>
      </c>
    </row>
    <row r="123" spans="1:9" x14ac:dyDescent="0.25">
      <c r="A123" t="s">
        <v>16</v>
      </c>
      <c r="B123" t="str">
        <f>"11475907"</f>
        <v>11475907</v>
      </c>
      <c r="C123" t="s">
        <v>195</v>
      </c>
      <c r="D123" t="s">
        <v>73</v>
      </c>
      <c r="E123">
        <v>795000</v>
      </c>
      <c r="F123">
        <v>3</v>
      </c>
      <c r="G123">
        <v>3.1</v>
      </c>
      <c r="H123">
        <v>2800</v>
      </c>
      <c r="I123">
        <v>7</v>
      </c>
    </row>
    <row r="124" spans="1:9" x14ac:dyDescent="0.25">
      <c r="A124" t="s">
        <v>16</v>
      </c>
      <c r="B124" t="str">
        <f>"11434868"</f>
        <v>11434868</v>
      </c>
      <c r="C124" t="s">
        <v>196</v>
      </c>
      <c r="D124" t="s">
        <v>73</v>
      </c>
      <c r="E124">
        <v>795000</v>
      </c>
      <c r="F124">
        <v>3</v>
      </c>
      <c r="G124">
        <v>3.1</v>
      </c>
      <c r="H124">
        <v>2800</v>
      </c>
      <c r="I124">
        <v>50</v>
      </c>
    </row>
    <row r="125" spans="1:9" x14ac:dyDescent="0.25">
      <c r="A125" t="s">
        <v>13</v>
      </c>
      <c r="B125" t="str">
        <f>"11473969"</f>
        <v>11473969</v>
      </c>
      <c r="C125" t="s">
        <v>197</v>
      </c>
      <c r="D125" t="s">
        <v>73</v>
      </c>
      <c r="E125">
        <v>799900</v>
      </c>
      <c r="F125" t="s">
        <v>22</v>
      </c>
      <c r="G125">
        <v>4</v>
      </c>
      <c r="H125">
        <v>4000</v>
      </c>
      <c r="I125">
        <v>38</v>
      </c>
    </row>
    <row r="126" spans="1:9" x14ac:dyDescent="0.25">
      <c r="A126" t="s">
        <v>10</v>
      </c>
      <c r="B126" t="str">
        <f>"11387213"</f>
        <v>11387213</v>
      </c>
      <c r="C126" t="s">
        <v>198</v>
      </c>
      <c r="D126" t="s">
        <v>73</v>
      </c>
      <c r="E126">
        <v>849000</v>
      </c>
      <c r="G126">
        <v>0</v>
      </c>
      <c r="I126">
        <v>438</v>
      </c>
    </row>
    <row r="127" spans="1:9" x14ac:dyDescent="0.25">
      <c r="A127" t="s">
        <v>13</v>
      </c>
      <c r="B127" t="str">
        <f>"11442197"</f>
        <v>11442197</v>
      </c>
      <c r="C127" t="s">
        <v>199</v>
      </c>
      <c r="D127" t="s">
        <v>73</v>
      </c>
      <c r="E127">
        <v>849000</v>
      </c>
      <c r="F127" t="s">
        <v>194</v>
      </c>
      <c r="G127">
        <v>3.1</v>
      </c>
      <c r="H127">
        <v>3850</v>
      </c>
      <c r="I127">
        <v>43</v>
      </c>
    </row>
    <row r="128" spans="1:9" x14ac:dyDescent="0.25">
      <c r="A128" t="s">
        <v>13</v>
      </c>
      <c r="B128" t="str">
        <f>"11469612"</f>
        <v>11469612</v>
      </c>
      <c r="C128" t="s">
        <v>200</v>
      </c>
      <c r="D128" t="s">
        <v>73</v>
      </c>
      <c r="E128">
        <v>849900</v>
      </c>
      <c r="F128">
        <v>4</v>
      </c>
      <c r="G128">
        <v>3.1</v>
      </c>
      <c r="H128">
        <v>3576</v>
      </c>
      <c r="I128">
        <v>30</v>
      </c>
    </row>
    <row r="129" spans="1:9" x14ac:dyDescent="0.25">
      <c r="A129" t="s">
        <v>13</v>
      </c>
      <c r="B129" t="str">
        <f>"11466394"</f>
        <v>11466394</v>
      </c>
      <c r="C129" t="s">
        <v>201</v>
      </c>
      <c r="D129" t="s">
        <v>73</v>
      </c>
      <c r="E129">
        <v>859000</v>
      </c>
      <c r="F129" t="s">
        <v>27</v>
      </c>
      <c r="G129">
        <v>3.1</v>
      </c>
      <c r="H129">
        <v>3300</v>
      </c>
      <c r="I129">
        <v>77</v>
      </c>
    </row>
    <row r="130" spans="1:9" x14ac:dyDescent="0.25">
      <c r="A130" t="s">
        <v>13</v>
      </c>
      <c r="B130" t="str">
        <f>"11461867"</f>
        <v>11461867</v>
      </c>
      <c r="C130" t="s">
        <v>202</v>
      </c>
      <c r="D130" t="s">
        <v>73</v>
      </c>
      <c r="E130">
        <v>895000</v>
      </c>
      <c r="F130">
        <v>5</v>
      </c>
      <c r="G130">
        <v>4.0999999999999996</v>
      </c>
      <c r="H130">
        <v>3841</v>
      </c>
      <c r="I130">
        <v>71</v>
      </c>
    </row>
    <row r="131" spans="1:9" x14ac:dyDescent="0.25">
      <c r="A131" t="s">
        <v>16</v>
      </c>
      <c r="B131" t="str">
        <f>"11464083"</f>
        <v>11464083</v>
      </c>
      <c r="C131" t="s">
        <v>203</v>
      </c>
      <c r="D131" t="s">
        <v>73</v>
      </c>
      <c r="E131">
        <v>899000</v>
      </c>
      <c r="F131">
        <v>4</v>
      </c>
      <c r="G131">
        <v>3</v>
      </c>
      <c r="H131">
        <v>4600</v>
      </c>
      <c r="I131">
        <v>78</v>
      </c>
    </row>
    <row r="132" spans="1:9" x14ac:dyDescent="0.25">
      <c r="A132" t="s">
        <v>13</v>
      </c>
      <c r="B132" t="str">
        <f>"11323577"</f>
        <v>11323577</v>
      </c>
      <c r="C132" t="s">
        <v>204</v>
      </c>
      <c r="D132" t="s">
        <v>73</v>
      </c>
      <c r="E132">
        <v>900000</v>
      </c>
      <c r="F132">
        <v>6</v>
      </c>
      <c r="G132">
        <v>2.1</v>
      </c>
      <c r="H132">
        <v>4188</v>
      </c>
      <c r="I132">
        <v>215</v>
      </c>
    </row>
    <row r="133" spans="1:9" x14ac:dyDescent="0.25">
      <c r="A133" t="s">
        <v>13</v>
      </c>
      <c r="B133" t="str">
        <f>"11462385"</f>
        <v>11462385</v>
      </c>
      <c r="C133" t="s">
        <v>205</v>
      </c>
      <c r="D133" t="s">
        <v>73</v>
      </c>
      <c r="E133">
        <v>919000</v>
      </c>
      <c r="F133" t="s">
        <v>27</v>
      </c>
      <c r="G133">
        <v>3.2</v>
      </c>
      <c r="H133">
        <v>3300</v>
      </c>
      <c r="I133">
        <v>21</v>
      </c>
    </row>
    <row r="134" spans="1:9" x14ac:dyDescent="0.25">
      <c r="A134" t="s">
        <v>13</v>
      </c>
      <c r="B134" t="str">
        <f>"11464159"</f>
        <v>11464159</v>
      </c>
      <c r="C134" t="s">
        <v>206</v>
      </c>
      <c r="D134" t="s">
        <v>73</v>
      </c>
      <c r="E134">
        <v>950000</v>
      </c>
      <c r="F134" t="s">
        <v>27</v>
      </c>
      <c r="G134">
        <v>3.1</v>
      </c>
      <c r="H134">
        <v>0</v>
      </c>
      <c r="I134">
        <v>20</v>
      </c>
    </row>
    <row r="135" spans="1:9" x14ac:dyDescent="0.25">
      <c r="A135" t="s">
        <v>13</v>
      </c>
      <c r="B135" t="str">
        <f>"11449757"</f>
        <v>11449757</v>
      </c>
      <c r="C135" t="s">
        <v>207</v>
      </c>
      <c r="D135" t="s">
        <v>73</v>
      </c>
      <c r="E135">
        <v>975000</v>
      </c>
      <c r="F135" t="s">
        <v>208</v>
      </c>
      <c r="G135">
        <v>3.2</v>
      </c>
      <c r="H135">
        <v>3501</v>
      </c>
      <c r="I135">
        <v>112</v>
      </c>
    </row>
    <row r="136" spans="1:9" x14ac:dyDescent="0.25">
      <c r="A136" t="s">
        <v>24</v>
      </c>
      <c r="B136" t="str">
        <f>"11461804"</f>
        <v>11461804</v>
      </c>
      <c r="C136" t="s">
        <v>209</v>
      </c>
      <c r="D136" t="s">
        <v>73</v>
      </c>
      <c r="E136">
        <v>999000</v>
      </c>
      <c r="F136">
        <v>8</v>
      </c>
      <c r="G136">
        <v>0</v>
      </c>
      <c r="I136">
        <v>44</v>
      </c>
    </row>
    <row r="137" spans="1:9" x14ac:dyDescent="0.25">
      <c r="A137" t="s">
        <v>13</v>
      </c>
      <c r="B137" t="str">
        <f>"11447776"</f>
        <v>11447776</v>
      </c>
      <c r="C137" t="s">
        <v>210</v>
      </c>
      <c r="D137" t="s">
        <v>73</v>
      </c>
      <c r="E137">
        <v>999999</v>
      </c>
      <c r="F137" t="s">
        <v>27</v>
      </c>
      <c r="G137">
        <v>3.1</v>
      </c>
      <c r="H137">
        <v>2650</v>
      </c>
      <c r="I137">
        <v>26</v>
      </c>
    </row>
    <row r="138" spans="1:9" x14ac:dyDescent="0.25">
      <c r="A138" t="s">
        <v>13</v>
      </c>
      <c r="B138" t="str">
        <f>"11420301"</f>
        <v>11420301</v>
      </c>
      <c r="C138" t="s">
        <v>211</v>
      </c>
      <c r="D138" t="s">
        <v>86</v>
      </c>
      <c r="E138">
        <v>1000000</v>
      </c>
      <c r="F138" t="s">
        <v>194</v>
      </c>
      <c r="G138">
        <v>3.1</v>
      </c>
      <c r="H138">
        <v>0</v>
      </c>
      <c r="I138">
        <v>8</v>
      </c>
    </row>
    <row r="139" spans="1:9" x14ac:dyDescent="0.25">
      <c r="A139" t="s">
        <v>13</v>
      </c>
      <c r="B139" t="str">
        <f>"11454049"</f>
        <v>11454049</v>
      </c>
      <c r="C139" t="s">
        <v>212</v>
      </c>
      <c r="D139" t="s">
        <v>73</v>
      </c>
      <c r="E139">
        <v>1075000</v>
      </c>
      <c r="F139" t="s">
        <v>27</v>
      </c>
      <c r="G139">
        <v>3.1</v>
      </c>
      <c r="H139">
        <v>3596</v>
      </c>
      <c r="I139">
        <v>139</v>
      </c>
    </row>
    <row r="140" spans="1:9" x14ac:dyDescent="0.25">
      <c r="A140" t="s">
        <v>13</v>
      </c>
      <c r="B140" t="str">
        <f>"11450418"</f>
        <v>11450418</v>
      </c>
      <c r="C140" t="s">
        <v>213</v>
      </c>
      <c r="D140" t="s">
        <v>73</v>
      </c>
      <c r="E140">
        <v>1100000</v>
      </c>
      <c r="F140" t="s">
        <v>194</v>
      </c>
      <c r="G140">
        <v>3.1</v>
      </c>
      <c r="H140">
        <v>3000</v>
      </c>
      <c r="I140">
        <v>35</v>
      </c>
    </row>
    <row r="141" spans="1:9" x14ac:dyDescent="0.25">
      <c r="A141" t="s">
        <v>13</v>
      </c>
      <c r="B141" t="str">
        <f>"11393487"</f>
        <v>11393487</v>
      </c>
      <c r="C141" t="s">
        <v>214</v>
      </c>
      <c r="D141" t="s">
        <v>86</v>
      </c>
      <c r="E141">
        <v>1100000</v>
      </c>
      <c r="F141" t="s">
        <v>208</v>
      </c>
      <c r="G141">
        <v>3.1</v>
      </c>
      <c r="H141">
        <v>3895</v>
      </c>
      <c r="I141">
        <v>14</v>
      </c>
    </row>
    <row r="142" spans="1:9" x14ac:dyDescent="0.25">
      <c r="A142" t="s">
        <v>13</v>
      </c>
      <c r="B142" t="str">
        <f>"11387546"</f>
        <v>11387546</v>
      </c>
      <c r="C142" t="s">
        <v>215</v>
      </c>
      <c r="D142" t="s">
        <v>73</v>
      </c>
      <c r="E142">
        <v>1200000</v>
      </c>
      <c r="F142" t="s">
        <v>208</v>
      </c>
      <c r="G142">
        <v>3.1</v>
      </c>
      <c r="H142">
        <v>3344</v>
      </c>
      <c r="I142">
        <v>98</v>
      </c>
    </row>
    <row r="143" spans="1:9" x14ac:dyDescent="0.25">
      <c r="A143" t="s">
        <v>13</v>
      </c>
      <c r="B143" t="str">
        <f>"11421066"</f>
        <v>11421066</v>
      </c>
      <c r="C143" t="s">
        <v>216</v>
      </c>
      <c r="D143" t="s">
        <v>73</v>
      </c>
      <c r="E143">
        <v>1200000</v>
      </c>
      <c r="F143" t="s">
        <v>208</v>
      </c>
      <c r="G143">
        <v>3.1</v>
      </c>
      <c r="H143">
        <v>3700</v>
      </c>
      <c r="I143">
        <v>63</v>
      </c>
    </row>
    <row r="144" spans="1:9" x14ac:dyDescent="0.25">
      <c r="A144" t="s">
        <v>13</v>
      </c>
      <c r="B144" t="str">
        <f>"11463558"</f>
        <v>11463558</v>
      </c>
      <c r="C144" t="s">
        <v>217</v>
      </c>
      <c r="D144" t="s">
        <v>73</v>
      </c>
      <c r="E144">
        <v>1275000</v>
      </c>
      <c r="F144" t="s">
        <v>208</v>
      </c>
      <c r="G144">
        <v>3.1</v>
      </c>
      <c r="H144">
        <v>3664</v>
      </c>
      <c r="I144">
        <v>13</v>
      </c>
    </row>
    <row r="145" spans="1:9" x14ac:dyDescent="0.25">
      <c r="A145" t="s">
        <v>10</v>
      </c>
      <c r="B145" t="str">
        <f>"11339338"</f>
        <v>11339338</v>
      </c>
      <c r="C145" t="s">
        <v>218</v>
      </c>
      <c r="D145" t="s">
        <v>73</v>
      </c>
      <c r="E145">
        <v>1375000</v>
      </c>
      <c r="G145">
        <v>0</v>
      </c>
      <c r="I145">
        <v>153</v>
      </c>
    </row>
    <row r="146" spans="1:9" x14ac:dyDescent="0.25">
      <c r="A146" t="s">
        <v>10</v>
      </c>
      <c r="B146" t="str">
        <f>"11404165"</f>
        <v>11404165</v>
      </c>
      <c r="C146" t="s">
        <v>219</v>
      </c>
      <c r="D146" t="s">
        <v>73</v>
      </c>
      <c r="E146">
        <v>1500000</v>
      </c>
      <c r="G146">
        <v>0</v>
      </c>
      <c r="I146">
        <v>82</v>
      </c>
    </row>
    <row r="147" spans="1:9" x14ac:dyDescent="0.25">
      <c r="A147" t="s">
        <v>13</v>
      </c>
      <c r="B147" t="str">
        <f>"11396844"</f>
        <v>11396844</v>
      </c>
      <c r="C147" t="s">
        <v>220</v>
      </c>
      <c r="D147" t="s">
        <v>73</v>
      </c>
      <c r="E147">
        <v>1599999</v>
      </c>
      <c r="F147">
        <v>5</v>
      </c>
      <c r="G147">
        <v>4.0999999999999996</v>
      </c>
      <c r="H147">
        <v>4325</v>
      </c>
      <c r="I147">
        <v>89</v>
      </c>
    </row>
    <row r="148" spans="1:9" x14ac:dyDescent="0.25">
      <c r="A148" t="s">
        <v>10</v>
      </c>
      <c r="B148" t="str">
        <f>"11317151"</f>
        <v>11317151</v>
      </c>
      <c r="C148" t="s">
        <v>221</v>
      </c>
      <c r="D148" t="s">
        <v>73</v>
      </c>
      <c r="E148">
        <v>1644998</v>
      </c>
      <c r="G148">
        <v>0</v>
      </c>
      <c r="I148">
        <v>548</v>
      </c>
    </row>
    <row r="149" spans="1:9" x14ac:dyDescent="0.25">
      <c r="A149" t="s">
        <v>24</v>
      </c>
      <c r="B149" t="str">
        <f>"11457854"</f>
        <v>11457854</v>
      </c>
      <c r="C149" t="s">
        <v>222</v>
      </c>
      <c r="D149" t="s">
        <v>73</v>
      </c>
      <c r="E149">
        <v>1699000</v>
      </c>
      <c r="F149">
        <v>9</v>
      </c>
      <c r="G149">
        <v>0</v>
      </c>
      <c r="I149">
        <v>134</v>
      </c>
    </row>
    <row r="150" spans="1:9" x14ac:dyDescent="0.25">
      <c r="A150" t="s">
        <v>13</v>
      </c>
      <c r="B150" t="str">
        <f>"11431539"</f>
        <v>11431539</v>
      </c>
      <c r="C150" t="s">
        <v>223</v>
      </c>
      <c r="D150" t="s">
        <v>73</v>
      </c>
      <c r="E150">
        <v>1699500</v>
      </c>
      <c r="F150">
        <v>5</v>
      </c>
      <c r="G150">
        <v>3.1</v>
      </c>
      <c r="H150">
        <v>5616</v>
      </c>
      <c r="I150">
        <v>135</v>
      </c>
    </row>
    <row r="151" spans="1:9" x14ac:dyDescent="0.25">
      <c r="A151" t="s">
        <v>10</v>
      </c>
      <c r="B151" t="str">
        <f>"10647531"</f>
        <v>10647531</v>
      </c>
      <c r="C151" t="s">
        <v>224</v>
      </c>
      <c r="D151" t="s">
        <v>73</v>
      </c>
      <c r="E151">
        <v>1995000</v>
      </c>
      <c r="G151">
        <v>0</v>
      </c>
      <c r="I151">
        <v>890</v>
      </c>
    </row>
    <row r="152" spans="1:9" x14ac:dyDescent="0.25">
      <c r="A152" t="s">
        <v>225</v>
      </c>
      <c r="B152" t="str">
        <f>"11476257"</f>
        <v>11476257</v>
      </c>
      <c r="C152" t="s">
        <v>226</v>
      </c>
      <c r="D152" t="s">
        <v>73</v>
      </c>
      <c r="F152">
        <v>2</v>
      </c>
      <c r="G152">
        <v>1</v>
      </c>
      <c r="H152">
        <v>1000</v>
      </c>
      <c r="I152">
        <v>7</v>
      </c>
    </row>
    <row r="153" spans="1:9" x14ac:dyDescent="0.25">
      <c r="A153" t="s">
        <v>225</v>
      </c>
      <c r="B153" t="str">
        <f>"11475093"</f>
        <v>11475093</v>
      </c>
      <c r="C153" t="s">
        <v>227</v>
      </c>
      <c r="D153" t="s">
        <v>73</v>
      </c>
      <c r="F153">
        <v>1</v>
      </c>
      <c r="G153">
        <v>1</v>
      </c>
      <c r="H153">
        <v>0</v>
      </c>
      <c r="I153">
        <v>8</v>
      </c>
    </row>
    <row r="154" spans="1:9" x14ac:dyDescent="0.25">
      <c r="A154" t="s">
        <v>225</v>
      </c>
      <c r="B154" t="str">
        <f>"11461592"</f>
        <v>11461592</v>
      </c>
      <c r="C154" t="s">
        <v>228</v>
      </c>
      <c r="D154" t="s">
        <v>73</v>
      </c>
      <c r="F154">
        <v>3</v>
      </c>
      <c r="G154">
        <v>3.1</v>
      </c>
      <c r="H154">
        <v>1950</v>
      </c>
      <c r="I154">
        <v>294</v>
      </c>
    </row>
    <row r="155" spans="1:9" x14ac:dyDescent="0.25">
      <c r="A155" t="s">
        <v>225</v>
      </c>
      <c r="B155" t="str">
        <f>"11461604"</f>
        <v>11461604</v>
      </c>
      <c r="C155" t="s">
        <v>229</v>
      </c>
      <c r="D155" t="s">
        <v>73</v>
      </c>
      <c r="F155">
        <v>4</v>
      </c>
      <c r="G155">
        <v>3.1</v>
      </c>
      <c r="H155">
        <v>2240</v>
      </c>
      <c r="I155">
        <v>290</v>
      </c>
    </row>
    <row r="156" spans="1:9" x14ac:dyDescent="0.25">
      <c r="A156" t="s">
        <v>225</v>
      </c>
      <c r="B156" t="str">
        <f>"11461593"</f>
        <v>11461593</v>
      </c>
      <c r="C156" t="s">
        <v>230</v>
      </c>
      <c r="D156" t="s">
        <v>73</v>
      </c>
      <c r="F156">
        <v>4</v>
      </c>
      <c r="G156">
        <v>3.1</v>
      </c>
      <c r="H156">
        <v>2240</v>
      </c>
      <c r="I156">
        <v>168</v>
      </c>
    </row>
    <row r="157" spans="1:9" x14ac:dyDescent="0.25">
      <c r="A157" t="s">
        <v>225</v>
      </c>
      <c r="B157" t="str">
        <f>"11425264"</f>
        <v>11425264</v>
      </c>
      <c r="C157" t="s">
        <v>231</v>
      </c>
      <c r="D157" t="s">
        <v>73</v>
      </c>
      <c r="F157">
        <v>2</v>
      </c>
      <c r="G157">
        <v>1</v>
      </c>
      <c r="H157">
        <v>1000</v>
      </c>
      <c r="I157">
        <v>96</v>
      </c>
    </row>
    <row r="158" spans="1:9" x14ac:dyDescent="0.25">
      <c r="A158" t="s">
        <v>225</v>
      </c>
      <c r="B158" t="str">
        <f>"11401196"</f>
        <v>11401196</v>
      </c>
      <c r="C158" t="s">
        <v>232</v>
      </c>
      <c r="D158" t="s">
        <v>73</v>
      </c>
      <c r="F158">
        <v>5</v>
      </c>
      <c r="G158">
        <v>2</v>
      </c>
      <c r="H158">
        <v>3000</v>
      </c>
      <c r="I158">
        <v>84</v>
      </c>
    </row>
    <row r="159" spans="1:9" x14ac:dyDescent="0.25">
      <c r="A159" t="s">
        <v>225</v>
      </c>
      <c r="B159" t="str">
        <f>"11400823"</f>
        <v>11400823</v>
      </c>
      <c r="C159" t="s">
        <v>233</v>
      </c>
      <c r="D159" t="s">
        <v>73</v>
      </c>
      <c r="F159">
        <v>2</v>
      </c>
      <c r="G159">
        <v>1</v>
      </c>
      <c r="H159">
        <v>1300</v>
      </c>
      <c r="I159">
        <v>84</v>
      </c>
    </row>
    <row r="160" spans="1:9" x14ac:dyDescent="0.25">
      <c r="A160" t="s">
        <v>225</v>
      </c>
      <c r="B160" t="str">
        <f>"11409564"</f>
        <v>11409564</v>
      </c>
      <c r="C160" t="s">
        <v>234</v>
      </c>
      <c r="D160" t="s">
        <v>73</v>
      </c>
      <c r="F160">
        <v>3</v>
      </c>
      <c r="G160">
        <v>1</v>
      </c>
      <c r="H160">
        <v>1150</v>
      </c>
      <c r="I160">
        <v>76</v>
      </c>
    </row>
    <row r="161" spans="1:9" x14ac:dyDescent="0.25">
      <c r="A161" t="s">
        <v>225</v>
      </c>
      <c r="B161" t="str">
        <f>"11412565"</f>
        <v>11412565</v>
      </c>
      <c r="C161" t="s">
        <v>235</v>
      </c>
      <c r="D161" t="s">
        <v>73</v>
      </c>
      <c r="F161">
        <v>3</v>
      </c>
      <c r="G161">
        <v>1</v>
      </c>
      <c r="H161">
        <v>1452</v>
      </c>
      <c r="I161">
        <v>72</v>
      </c>
    </row>
    <row r="162" spans="1:9" x14ac:dyDescent="0.25">
      <c r="A162" t="s">
        <v>225</v>
      </c>
      <c r="B162" t="str">
        <f>"11474813"</f>
        <v>11474813</v>
      </c>
      <c r="C162" t="s">
        <v>236</v>
      </c>
      <c r="D162" t="s">
        <v>73</v>
      </c>
      <c r="F162">
        <v>2</v>
      </c>
      <c r="G162">
        <v>1</v>
      </c>
      <c r="H162">
        <v>1300</v>
      </c>
      <c r="I162">
        <v>8</v>
      </c>
    </row>
    <row r="163" spans="1:9" x14ac:dyDescent="0.25">
      <c r="A163" t="s">
        <v>225</v>
      </c>
      <c r="B163" t="str">
        <f>"11474150"</f>
        <v>11474150</v>
      </c>
      <c r="C163" t="s">
        <v>237</v>
      </c>
      <c r="D163" t="s">
        <v>73</v>
      </c>
      <c r="F163">
        <v>2</v>
      </c>
      <c r="G163">
        <v>2</v>
      </c>
      <c r="H163">
        <v>1400</v>
      </c>
      <c r="I163">
        <v>9</v>
      </c>
    </row>
    <row r="164" spans="1:9" x14ac:dyDescent="0.25">
      <c r="A164" t="s">
        <v>225</v>
      </c>
      <c r="B164" t="str">
        <f>"11472368"</f>
        <v>11472368</v>
      </c>
      <c r="C164" t="s">
        <v>238</v>
      </c>
      <c r="D164" t="s">
        <v>73</v>
      </c>
      <c r="F164">
        <v>2</v>
      </c>
      <c r="G164">
        <v>2</v>
      </c>
      <c r="H164">
        <v>0</v>
      </c>
      <c r="I164">
        <v>12</v>
      </c>
    </row>
    <row r="165" spans="1:9" x14ac:dyDescent="0.25">
      <c r="A165" t="s">
        <v>225</v>
      </c>
      <c r="B165" t="str">
        <f>"11472652"</f>
        <v>11472652</v>
      </c>
      <c r="C165" t="s">
        <v>239</v>
      </c>
      <c r="D165" t="s">
        <v>73</v>
      </c>
      <c r="F165">
        <v>3</v>
      </c>
      <c r="G165">
        <v>1</v>
      </c>
      <c r="H165">
        <v>1100</v>
      </c>
      <c r="I165">
        <v>12</v>
      </c>
    </row>
    <row r="166" spans="1:9" x14ac:dyDescent="0.25">
      <c r="A166" t="s">
        <v>225</v>
      </c>
      <c r="B166" t="str">
        <f>"11469891"</f>
        <v>11469891</v>
      </c>
      <c r="C166" t="s">
        <v>240</v>
      </c>
      <c r="D166" t="s">
        <v>73</v>
      </c>
      <c r="F166">
        <v>2</v>
      </c>
      <c r="G166">
        <v>1</v>
      </c>
      <c r="H166">
        <v>0</v>
      </c>
      <c r="I166">
        <v>14</v>
      </c>
    </row>
    <row r="167" spans="1:9" x14ac:dyDescent="0.25">
      <c r="A167" t="s">
        <v>225</v>
      </c>
      <c r="B167" t="str">
        <f>"11469937"</f>
        <v>11469937</v>
      </c>
      <c r="C167" t="s">
        <v>241</v>
      </c>
      <c r="D167" t="s">
        <v>73</v>
      </c>
      <c r="F167">
        <v>2</v>
      </c>
      <c r="G167">
        <v>1</v>
      </c>
      <c r="H167">
        <v>0</v>
      </c>
      <c r="I167">
        <v>14</v>
      </c>
    </row>
    <row r="168" spans="1:9" x14ac:dyDescent="0.25">
      <c r="A168" t="s">
        <v>225</v>
      </c>
      <c r="B168" t="str">
        <f>"11465563"</f>
        <v>11465563</v>
      </c>
      <c r="C168" t="s">
        <v>242</v>
      </c>
      <c r="D168" t="s">
        <v>73</v>
      </c>
      <c r="F168">
        <v>1</v>
      </c>
      <c r="G168">
        <v>1</v>
      </c>
      <c r="H168">
        <v>623</v>
      </c>
      <c r="I168">
        <v>19</v>
      </c>
    </row>
    <row r="169" spans="1:9" x14ac:dyDescent="0.25">
      <c r="A169" t="s">
        <v>225</v>
      </c>
      <c r="B169" t="str">
        <f>"11465599"</f>
        <v>11465599</v>
      </c>
      <c r="C169" t="s">
        <v>243</v>
      </c>
      <c r="D169" t="s">
        <v>73</v>
      </c>
      <c r="F169">
        <v>1</v>
      </c>
      <c r="G169">
        <v>1</v>
      </c>
      <c r="H169">
        <v>623</v>
      </c>
      <c r="I169">
        <v>19</v>
      </c>
    </row>
    <row r="170" spans="1:9" x14ac:dyDescent="0.25">
      <c r="A170" t="s">
        <v>225</v>
      </c>
      <c r="B170" t="str">
        <f>"11465721"</f>
        <v>11465721</v>
      </c>
      <c r="C170" t="s">
        <v>244</v>
      </c>
      <c r="D170" t="s">
        <v>73</v>
      </c>
      <c r="F170">
        <v>1</v>
      </c>
      <c r="G170">
        <v>1</v>
      </c>
      <c r="H170">
        <v>623</v>
      </c>
      <c r="I170">
        <v>19</v>
      </c>
    </row>
    <row r="171" spans="1:9" x14ac:dyDescent="0.25">
      <c r="A171" t="s">
        <v>225</v>
      </c>
      <c r="B171" t="str">
        <f>"11465557"</f>
        <v>11465557</v>
      </c>
      <c r="C171" t="s">
        <v>245</v>
      </c>
      <c r="D171" t="s">
        <v>73</v>
      </c>
      <c r="F171">
        <v>1</v>
      </c>
      <c r="G171">
        <v>1</v>
      </c>
      <c r="H171">
        <v>623</v>
      </c>
      <c r="I171">
        <v>19</v>
      </c>
    </row>
    <row r="172" spans="1:9" x14ac:dyDescent="0.25">
      <c r="A172" t="s">
        <v>225</v>
      </c>
      <c r="B172" t="str">
        <f>"11465656"</f>
        <v>11465656</v>
      </c>
      <c r="C172" t="s">
        <v>246</v>
      </c>
      <c r="D172" t="s">
        <v>73</v>
      </c>
      <c r="F172">
        <v>1</v>
      </c>
      <c r="G172">
        <v>1</v>
      </c>
      <c r="H172">
        <v>623</v>
      </c>
      <c r="I172">
        <v>19</v>
      </c>
    </row>
    <row r="173" spans="1:9" x14ac:dyDescent="0.25">
      <c r="A173" t="s">
        <v>225</v>
      </c>
      <c r="B173" t="str">
        <f>"11465709"</f>
        <v>11465709</v>
      </c>
      <c r="C173" t="s">
        <v>247</v>
      </c>
      <c r="D173" t="s">
        <v>73</v>
      </c>
      <c r="F173">
        <v>1</v>
      </c>
      <c r="G173">
        <v>1</v>
      </c>
      <c r="H173">
        <v>623</v>
      </c>
      <c r="I173">
        <v>19</v>
      </c>
    </row>
    <row r="174" spans="1:9" x14ac:dyDescent="0.25">
      <c r="A174" t="s">
        <v>225</v>
      </c>
      <c r="B174" t="str">
        <f>"11465664"</f>
        <v>11465664</v>
      </c>
      <c r="C174" t="s">
        <v>248</v>
      </c>
      <c r="D174" t="s">
        <v>73</v>
      </c>
      <c r="F174">
        <v>2</v>
      </c>
      <c r="G174">
        <v>2</v>
      </c>
      <c r="H174">
        <v>623</v>
      </c>
      <c r="I174">
        <v>19</v>
      </c>
    </row>
    <row r="175" spans="1:9" x14ac:dyDescent="0.25">
      <c r="A175" t="s">
        <v>225</v>
      </c>
      <c r="B175" t="str">
        <f>"11465583"</f>
        <v>11465583</v>
      </c>
      <c r="C175" t="s">
        <v>249</v>
      </c>
      <c r="D175" t="s">
        <v>73</v>
      </c>
      <c r="F175">
        <v>1</v>
      </c>
      <c r="G175">
        <v>1</v>
      </c>
      <c r="H175">
        <v>623</v>
      </c>
      <c r="I175">
        <v>19</v>
      </c>
    </row>
    <row r="176" spans="1:9" x14ac:dyDescent="0.25">
      <c r="A176" t="s">
        <v>225</v>
      </c>
      <c r="B176" t="str">
        <f>"11465687"</f>
        <v>11465687</v>
      </c>
      <c r="C176" t="s">
        <v>250</v>
      </c>
      <c r="D176" t="s">
        <v>73</v>
      </c>
      <c r="F176">
        <v>2</v>
      </c>
      <c r="G176">
        <v>2</v>
      </c>
      <c r="H176">
        <v>623</v>
      </c>
      <c r="I176">
        <v>19</v>
      </c>
    </row>
    <row r="177" spans="1:9" x14ac:dyDescent="0.25">
      <c r="A177" t="s">
        <v>225</v>
      </c>
      <c r="B177" t="str">
        <f>"11463827"</f>
        <v>11463827</v>
      </c>
      <c r="C177" t="s">
        <v>251</v>
      </c>
      <c r="D177" t="s">
        <v>73</v>
      </c>
      <c r="F177">
        <v>0</v>
      </c>
      <c r="G177">
        <v>1</v>
      </c>
      <c r="H177">
        <v>475</v>
      </c>
      <c r="I177">
        <v>20</v>
      </c>
    </row>
    <row r="178" spans="1:9" x14ac:dyDescent="0.25">
      <c r="A178" t="s">
        <v>225</v>
      </c>
      <c r="B178" t="str">
        <f>"11464234"</f>
        <v>11464234</v>
      </c>
      <c r="C178" t="s">
        <v>252</v>
      </c>
      <c r="D178" t="s">
        <v>73</v>
      </c>
      <c r="F178">
        <v>2</v>
      </c>
      <c r="G178">
        <v>1</v>
      </c>
      <c r="H178">
        <v>0</v>
      </c>
      <c r="I178">
        <v>21</v>
      </c>
    </row>
    <row r="179" spans="1:9" x14ac:dyDescent="0.25">
      <c r="A179" t="s">
        <v>225</v>
      </c>
      <c r="B179" t="str">
        <f>"11461107"</f>
        <v>11461107</v>
      </c>
      <c r="C179" t="s">
        <v>253</v>
      </c>
      <c r="D179" t="s">
        <v>73</v>
      </c>
      <c r="F179">
        <v>3</v>
      </c>
      <c r="G179">
        <v>1.1000000000000001</v>
      </c>
      <c r="H179">
        <v>950</v>
      </c>
      <c r="I179">
        <v>23</v>
      </c>
    </row>
    <row r="180" spans="1:9" x14ac:dyDescent="0.25">
      <c r="A180" t="s">
        <v>225</v>
      </c>
      <c r="B180" t="str">
        <f>"11474993"</f>
        <v>11474993</v>
      </c>
      <c r="C180" t="s">
        <v>254</v>
      </c>
      <c r="D180" t="s">
        <v>73</v>
      </c>
      <c r="F180">
        <v>2</v>
      </c>
      <c r="G180">
        <v>1</v>
      </c>
      <c r="H180">
        <v>1000</v>
      </c>
      <c r="I180">
        <v>24</v>
      </c>
    </row>
    <row r="181" spans="1:9" x14ac:dyDescent="0.25">
      <c r="A181" t="s">
        <v>225</v>
      </c>
      <c r="B181" t="str">
        <f>"11455559"</f>
        <v>11455559</v>
      </c>
      <c r="C181" t="s">
        <v>255</v>
      </c>
      <c r="D181" t="s">
        <v>73</v>
      </c>
      <c r="F181">
        <v>2</v>
      </c>
      <c r="G181">
        <v>1</v>
      </c>
      <c r="H181">
        <v>1100</v>
      </c>
      <c r="I181">
        <v>28</v>
      </c>
    </row>
    <row r="182" spans="1:9" x14ac:dyDescent="0.25">
      <c r="A182" t="s">
        <v>225</v>
      </c>
      <c r="B182" t="str">
        <f>"11455750"</f>
        <v>11455750</v>
      </c>
      <c r="C182" t="s">
        <v>256</v>
      </c>
      <c r="D182" t="s">
        <v>73</v>
      </c>
      <c r="F182">
        <v>1</v>
      </c>
      <c r="G182">
        <v>1</v>
      </c>
      <c r="H182">
        <v>0</v>
      </c>
      <c r="I182">
        <v>28</v>
      </c>
    </row>
    <row r="183" spans="1:9" x14ac:dyDescent="0.25">
      <c r="A183" t="s">
        <v>225</v>
      </c>
      <c r="B183" t="str">
        <f>"11453255"</f>
        <v>11453255</v>
      </c>
      <c r="C183" t="s">
        <v>257</v>
      </c>
      <c r="D183" t="s">
        <v>73</v>
      </c>
      <c r="F183">
        <v>3</v>
      </c>
      <c r="G183">
        <v>1</v>
      </c>
      <c r="H183">
        <v>725</v>
      </c>
      <c r="I183">
        <v>33</v>
      </c>
    </row>
    <row r="184" spans="1:9" x14ac:dyDescent="0.25">
      <c r="A184" t="s">
        <v>225</v>
      </c>
      <c r="B184" t="str">
        <f>"11448979"</f>
        <v>11448979</v>
      </c>
      <c r="C184" t="s">
        <v>258</v>
      </c>
      <c r="D184" t="s">
        <v>73</v>
      </c>
      <c r="F184">
        <v>2</v>
      </c>
      <c r="G184">
        <v>1</v>
      </c>
      <c r="H184">
        <v>0</v>
      </c>
      <c r="I184">
        <v>36</v>
      </c>
    </row>
    <row r="185" spans="1:9" x14ac:dyDescent="0.25">
      <c r="A185" t="s">
        <v>225</v>
      </c>
      <c r="B185" t="str">
        <f>"11441162"</f>
        <v>11441162</v>
      </c>
      <c r="C185" t="s">
        <v>259</v>
      </c>
      <c r="D185" t="s">
        <v>73</v>
      </c>
      <c r="F185">
        <v>3</v>
      </c>
      <c r="G185">
        <v>1</v>
      </c>
      <c r="H185">
        <v>1300</v>
      </c>
      <c r="I185">
        <v>44</v>
      </c>
    </row>
    <row r="186" spans="1:9" x14ac:dyDescent="0.25">
      <c r="A186" t="s">
        <v>225</v>
      </c>
      <c r="B186" t="str">
        <f>"11439752"</f>
        <v>11439752</v>
      </c>
      <c r="C186" t="s">
        <v>260</v>
      </c>
      <c r="D186" t="s">
        <v>73</v>
      </c>
      <c r="F186">
        <v>1</v>
      </c>
      <c r="G186">
        <v>1</v>
      </c>
      <c r="H186">
        <v>0</v>
      </c>
      <c r="I186">
        <v>46</v>
      </c>
    </row>
    <row r="187" spans="1:9" x14ac:dyDescent="0.25">
      <c r="A187" t="s">
        <v>225</v>
      </c>
      <c r="B187" t="str">
        <f>"11437666"</f>
        <v>11437666</v>
      </c>
      <c r="C187" t="s">
        <v>261</v>
      </c>
      <c r="D187" t="s">
        <v>73</v>
      </c>
      <c r="F187">
        <v>2</v>
      </c>
      <c r="G187">
        <v>1</v>
      </c>
      <c r="H187">
        <v>1100</v>
      </c>
      <c r="I187">
        <v>48</v>
      </c>
    </row>
    <row r="188" spans="1:9" x14ac:dyDescent="0.25">
      <c r="A188" t="s">
        <v>225</v>
      </c>
      <c r="B188" t="str">
        <f>"11432230"</f>
        <v>11432230</v>
      </c>
      <c r="C188" t="s">
        <v>262</v>
      </c>
      <c r="D188" t="s">
        <v>73</v>
      </c>
      <c r="F188">
        <v>1</v>
      </c>
      <c r="G188">
        <v>1</v>
      </c>
      <c r="H188">
        <v>0</v>
      </c>
      <c r="I188">
        <v>53</v>
      </c>
    </row>
    <row r="189" spans="1:9" x14ac:dyDescent="0.25">
      <c r="A189" t="s">
        <v>225</v>
      </c>
      <c r="B189" t="str">
        <f>"11426156"</f>
        <v>11426156</v>
      </c>
      <c r="C189" t="s">
        <v>263</v>
      </c>
      <c r="D189" t="s">
        <v>73</v>
      </c>
      <c r="F189">
        <v>2</v>
      </c>
      <c r="G189">
        <v>1</v>
      </c>
      <c r="H189">
        <v>1000</v>
      </c>
      <c r="I189">
        <v>58</v>
      </c>
    </row>
    <row r="190" spans="1:9" x14ac:dyDescent="0.25">
      <c r="A190" t="s">
        <v>225</v>
      </c>
      <c r="B190" t="str">
        <f>"11461897"</f>
        <v>11461897</v>
      </c>
      <c r="C190" t="s">
        <v>264</v>
      </c>
      <c r="D190" t="s">
        <v>86</v>
      </c>
      <c r="F190">
        <v>2</v>
      </c>
      <c r="G190">
        <v>2</v>
      </c>
      <c r="H190">
        <v>1250</v>
      </c>
      <c r="I190">
        <v>17</v>
      </c>
    </row>
    <row r="191" spans="1:9" x14ac:dyDescent="0.25">
      <c r="A191" t="s">
        <v>225</v>
      </c>
      <c r="B191" t="str">
        <f>"11453968"</f>
        <v>11453968</v>
      </c>
      <c r="C191" t="s">
        <v>265</v>
      </c>
      <c r="D191" t="s">
        <v>86</v>
      </c>
      <c r="F191">
        <v>2</v>
      </c>
      <c r="G191">
        <v>1</v>
      </c>
      <c r="H191">
        <v>900</v>
      </c>
      <c r="I191">
        <v>11</v>
      </c>
    </row>
    <row r="192" spans="1:9" x14ac:dyDescent="0.25">
      <c r="A192" t="s">
        <v>225</v>
      </c>
      <c r="B192" t="str">
        <f>"11475373"</f>
        <v>11475373</v>
      </c>
      <c r="C192" t="s">
        <v>266</v>
      </c>
      <c r="D192" t="s">
        <v>86</v>
      </c>
      <c r="F192">
        <v>1</v>
      </c>
      <c r="G192">
        <v>1</v>
      </c>
      <c r="H192">
        <v>700</v>
      </c>
      <c r="I192">
        <v>9</v>
      </c>
    </row>
    <row r="193" spans="1:9" x14ac:dyDescent="0.25">
      <c r="A193" t="s">
        <v>225</v>
      </c>
      <c r="B193" t="str">
        <f>"11465158"</f>
        <v>11465158</v>
      </c>
      <c r="C193" t="s">
        <v>267</v>
      </c>
      <c r="D193" t="s">
        <v>86</v>
      </c>
      <c r="F193">
        <v>1</v>
      </c>
      <c r="G193">
        <v>1</v>
      </c>
      <c r="H193">
        <v>800</v>
      </c>
      <c r="I193">
        <v>8</v>
      </c>
    </row>
    <row r="194" spans="1:9" x14ac:dyDescent="0.25">
      <c r="A194" t="s">
        <v>225</v>
      </c>
      <c r="B194" t="str">
        <f>"11386302"</f>
        <v>11386302</v>
      </c>
      <c r="C194" t="s">
        <v>268</v>
      </c>
      <c r="D194" t="s">
        <v>86</v>
      </c>
      <c r="F194">
        <v>1</v>
      </c>
      <c r="G194">
        <v>1</v>
      </c>
      <c r="H194">
        <v>800</v>
      </c>
      <c r="I194">
        <v>87</v>
      </c>
    </row>
    <row r="195" spans="1:9" x14ac:dyDescent="0.25">
      <c r="A195" t="s">
        <v>225</v>
      </c>
      <c r="B195" t="str">
        <f>"11397815"</f>
        <v>11397815</v>
      </c>
      <c r="C195" t="s">
        <v>103</v>
      </c>
      <c r="D195" t="s">
        <v>86</v>
      </c>
      <c r="F195">
        <v>2</v>
      </c>
      <c r="G195">
        <v>2</v>
      </c>
      <c r="H195">
        <v>900</v>
      </c>
      <c r="I195">
        <v>59</v>
      </c>
    </row>
    <row r="196" spans="1:9" x14ac:dyDescent="0.25">
      <c r="A196" t="s">
        <v>225</v>
      </c>
      <c r="B196" t="str">
        <f>"11445411"</f>
        <v>11445411</v>
      </c>
      <c r="C196" t="s">
        <v>269</v>
      </c>
      <c r="D196" t="s">
        <v>86</v>
      </c>
      <c r="F196">
        <v>2</v>
      </c>
      <c r="G196">
        <v>1</v>
      </c>
      <c r="H196">
        <v>1050</v>
      </c>
      <c r="I196">
        <v>37</v>
      </c>
    </row>
    <row r="197" spans="1:9" x14ac:dyDescent="0.25">
      <c r="A197" t="s">
        <v>225</v>
      </c>
      <c r="B197" t="str">
        <f>"11453235"</f>
        <v>11453235</v>
      </c>
      <c r="C197" t="s">
        <v>270</v>
      </c>
      <c r="D197" t="s">
        <v>86</v>
      </c>
      <c r="F197">
        <v>2</v>
      </c>
      <c r="G197">
        <v>1</v>
      </c>
      <c r="H197">
        <v>1200</v>
      </c>
      <c r="I197">
        <v>24</v>
      </c>
    </row>
    <row r="198" spans="1:9" x14ac:dyDescent="0.25">
      <c r="A198" t="s">
        <v>225</v>
      </c>
      <c r="B198" t="str">
        <f>"11402925"</f>
        <v>11402925</v>
      </c>
      <c r="C198" t="s">
        <v>271</v>
      </c>
      <c r="D198" t="s">
        <v>86</v>
      </c>
      <c r="F198">
        <v>1</v>
      </c>
      <c r="G198">
        <v>1</v>
      </c>
      <c r="H198">
        <v>800</v>
      </c>
      <c r="I198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Closed</vt:lpstr>
      <vt:lpstr>Pending + For Sale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Kowalski</dc:creator>
  <cp:lastModifiedBy>Steven Kowalski</cp:lastModifiedBy>
  <dcterms:created xsi:type="dcterms:W3CDTF">2022-08-02T17:02:45Z</dcterms:created>
  <dcterms:modified xsi:type="dcterms:W3CDTF">2022-08-02T17:02:45Z</dcterms:modified>
</cp:coreProperties>
</file>